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workbookProtection lockStructure="1"/>
  <bookViews>
    <workbookView xWindow="360" yWindow="150" windowWidth="14355" windowHeight="10680"/>
  </bookViews>
  <sheets>
    <sheet name="Punching Calculator" sheetId="1" r:id="rId1"/>
    <sheet name="formula" sheetId="2" r:id="rId2"/>
  </sheets>
  <definedNames>
    <definedName name="_xlnm.Print_Area" localSheetId="0">'Punching Calculator'!$A$1:$AC$46</definedName>
  </definedNames>
  <calcPr calcId="144525"/>
</workbook>
</file>

<file path=xl/calcChain.xml><?xml version="1.0" encoding="utf-8"?>
<calcChain xmlns="http://schemas.openxmlformats.org/spreadsheetml/2006/main">
  <c r="I41" i="1" l="1"/>
  <c r="B41" i="1"/>
  <c r="B38" i="1"/>
  <c r="F32" i="1" l="1"/>
  <c r="M39" i="1"/>
  <c r="M40" i="1"/>
  <c r="I35" i="1"/>
  <c r="I38" i="1"/>
  <c r="B44" i="1"/>
  <c r="AF20" i="2" s="1"/>
  <c r="A44" i="1"/>
  <c r="AH20" i="2"/>
  <c r="AJ20" i="2" s="1"/>
  <c r="AE20" i="2"/>
  <c r="Q40" i="1" s="1"/>
  <c r="AD20" i="2"/>
  <c r="Q39" i="1" s="1"/>
  <c r="Q20" i="2"/>
  <c r="P20" i="2"/>
  <c r="AC20" i="2" s="1"/>
  <c r="N20" i="2"/>
  <c r="M20" i="2"/>
  <c r="AA20" i="2" s="1"/>
  <c r="L20" i="2"/>
  <c r="Z20" i="2" s="1"/>
  <c r="K20" i="2"/>
  <c r="J20" i="2"/>
  <c r="I20" i="2"/>
  <c r="V20" i="2" s="1"/>
  <c r="H20" i="2"/>
  <c r="U20" i="2" s="1"/>
  <c r="G20" i="2"/>
  <c r="F20" i="2"/>
  <c r="E20" i="2"/>
  <c r="D20" i="2"/>
  <c r="B20" i="2"/>
  <c r="AM20" i="2" s="1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AN20" i="2" l="1"/>
  <c r="AL20" i="2"/>
  <c r="AG20" i="2" s="1"/>
  <c r="A32" i="1" s="1"/>
  <c r="AI20" i="2"/>
  <c r="T20" i="2" l="1"/>
  <c r="O39" i="1" s="1"/>
  <c r="R39" i="1" s="1"/>
  <c r="Y20" i="2"/>
  <c r="O40" i="1" s="1"/>
  <c r="R40" i="1" s="1"/>
  <c r="AB20" i="2" l="1"/>
  <c r="X20" i="2"/>
  <c r="W20" i="2"/>
</calcChain>
</file>

<file path=xl/sharedStrings.xml><?xml version="1.0" encoding="utf-8"?>
<sst xmlns="http://schemas.openxmlformats.org/spreadsheetml/2006/main" count="137" uniqueCount="98">
  <si>
    <t>cos theta</t>
  </si>
  <si>
    <t>bottom triangle</t>
  </si>
  <si>
    <t>Left space</t>
  </si>
  <si>
    <t>Right Space</t>
  </si>
  <si>
    <t>Angle</t>
  </si>
  <si>
    <t>C Section</t>
  </si>
  <si>
    <t>RH1</t>
  </si>
  <si>
    <t>RH2</t>
  </si>
  <si>
    <t>RH3</t>
  </si>
  <si>
    <t>RH4</t>
  </si>
  <si>
    <t>CH1</t>
  </si>
  <si>
    <t>CH2</t>
  </si>
  <si>
    <t>CH3</t>
  </si>
  <si>
    <t>Column Length</t>
  </si>
  <si>
    <t>Shed Width</t>
  </si>
  <si>
    <t>Shed Height</t>
  </si>
  <si>
    <t>Roof Top Hat</t>
  </si>
  <si>
    <t>Roof Cladding</t>
  </si>
  <si>
    <t>Wall Cladding</t>
  </si>
  <si>
    <t>Wall Top Hat</t>
  </si>
  <si>
    <t>150mm (6") 15 deg</t>
  </si>
  <si>
    <t>150mm (6") 11 deg</t>
  </si>
  <si>
    <t>150mm (6") 22.5 deg</t>
  </si>
  <si>
    <t>Bracket Set</t>
  </si>
  <si>
    <t>200mm (8") 11 deg</t>
  </si>
  <si>
    <t>200mm (8") 15 deg</t>
  </si>
  <si>
    <t>200mm (8") 22.5 deg</t>
  </si>
  <si>
    <t>Rafter Length</t>
  </si>
  <si>
    <t>tan theta</t>
  </si>
  <si>
    <t>Top Hat Space</t>
  </si>
  <si>
    <t>Foot Space</t>
  </si>
  <si>
    <t>Rafter RH1</t>
  </si>
  <si>
    <t>Rafter RH2</t>
  </si>
  <si>
    <t>Rafter RH3</t>
  </si>
  <si>
    <t>Rafter RH4</t>
  </si>
  <si>
    <t>Column CH1</t>
  </si>
  <si>
    <t>Column CH2</t>
  </si>
  <si>
    <t>Column CH3</t>
  </si>
  <si>
    <t>Plum Cut</t>
  </si>
  <si>
    <t>Centres</t>
  </si>
  <si>
    <t>Rafter Qty</t>
  </si>
  <si>
    <t>Column Qty</t>
  </si>
  <si>
    <t>Plumb Cut</t>
  </si>
  <si>
    <t xml:space="preserve">Contact: Sam </t>
  </si>
  <si>
    <t>Phone: 0409 023 494</t>
  </si>
  <si>
    <t>Location: Melbourne, Victoria, Australia</t>
  </si>
  <si>
    <t>Web:www.purlinbrackets.com.au</t>
  </si>
  <si>
    <t>Email: tisam2@yahoo.com.au</t>
  </si>
  <si>
    <t xml:space="preserve">    </t>
  </si>
  <si>
    <t>Material</t>
  </si>
  <si>
    <t>Qty</t>
  </si>
  <si>
    <t>Punching  Profile</t>
  </si>
  <si>
    <t>Rafter</t>
  </si>
  <si>
    <t>Column</t>
  </si>
  <si>
    <t>Shed Details</t>
  </si>
  <si>
    <t>Item</t>
  </si>
  <si>
    <t>mm</t>
  </si>
  <si>
    <t>Columns, Mullions, Rafters</t>
  </si>
  <si>
    <t>Trimdeck</t>
  </si>
  <si>
    <t>Length mm</t>
  </si>
  <si>
    <t>Total Metres</t>
  </si>
  <si>
    <t>Extra Notes</t>
  </si>
  <si>
    <t>Top Hat</t>
  </si>
  <si>
    <t>total</t>
  </si>
  <si>
    <t>No. Portal Frames</t>
  </si>
  <si>
    <t>Wall Height</t>
  </si>
  <si>
    <t>Wall height</t>
  </si>
  <si>
    <t xml:space="preserve"> </t>
  </si>
  <si>
    <t>slab overrunn offset</t>
  </si>
  <si>
    <t>Slab Gap</t>
  </si>
  <si>
    <t>Slab Width</t>
  </si>
  <si>
    <t>Slab Length</t>
  </si>
  <si>
    <t>Shed Length</t>
  </si>
  <si>
    <t>Notes:</t>
  </si>
  <si>
    <t>Slab Footing Slab Size</t>
  </si>
  <si>
    <t>Site Address:</t>
  </si>
  <si>
    <t>Company:</t>
  </si>
  <si>
    <t>Date:</t>
  </si>
  <si>
    <t>Shed Details:</t>
  </si>
  <si>
    <t>Shed Colour</t>
  </si>
  <si>
    <t>Name/Contact:</t>
  </si>
  <si>
    <t>Set List</t>
  </si>
  <si>
    <t>TH61075</t>
  </si>
  <si>
    <t>TH64075</t>
  </si>
  <si>
    <t>TH64095</t>
  </si>
  <si>
    <t>TH75075</t>
  </si>
  <si>
    <t>TH75095</t>
  </si>
  <si>
    <t>C150</t>
  </si>
  <si>
    <t>C200</t>
  </si>
  <si>
    <t>C250</t>
  </si>
  <si>
    <t>C300</t>
  </si>
  <si>
    <t>Roof Sheet</t>
  </si>
  <si>
    <t>Customorb</t>
  </si>
  <si>
    <t xml:space="preserve">  </t>
  </si>
  <si>
    <t>150mm (6") 5 deg</t>
  </si>
  <si>
    <t>200mm (8") 5 deg</t>
  </si>
  <si>
    <t>top hat space, measure from line rafter top hats sit on to the top of column, vertically.</t>
  </si>
  <si>
    <t>**ONLY USE MICROSOFT EXCEL 2010 or NEWER, all dimensions in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</si>
</sst>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u/>
      <sz val="16"/>
      <color indexed="8"/>
      <name val="Calibri"/>
      <family val="2"/>
    </font>
    <font>
      <sz val="11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u/>
      <sz val="14"/>
      <color rgb="FFFF0000"/>
      <name val="Calibri"/>
      <family val="2"/>
    </font>
    <font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0" fillId="0" borderId="0" xfId="0" applyBorder="1"/>
    <xf numFmtId="0" fontId="0" fillId="3" borderId="0" xfId="0" applyFill="1"/>
    <xf numFmtId="1" fontId="0" fillId="0" borderId="0" xfId="0" applyNumberFormat="1"/>
    <xf numFmtId="0" fontId="2" fillId="0" borderId="0" xfId="0" applyFont="1"/>
    <xf numFmtId="0" fontId="0" fillId="4" borderId="0" xfId="0" applyFill="1"/>
    <xf numFmtId="2" fontId="0" fillId="0" borderId="0" xfId="0" applyNumberFormat="1"/>
    <xf numFmtId="0" fontId="0" fillId="5" borderId="0" xfId="0" applyFill="1"/>
    <xf numFmtId="0" fontId="1" fillId="0" borderId="0" xfId="0" applyFont="1" applyBorder="1"/>
    <xf numFmtId="0" fontId="0" fillId="0" borderId="0" xfId="0" applyNumberFormat="1"/>
    <xf numFmtId="0" fontId="3" fillId="0" borderId="0" xfId="0" applyFont="1"/>
    <xf numFmtId="0" fontId="0" fillId="7" borderId="0" xfId="0" applyFill="1"/>
    <xf numFmtId="0" fontId="0" fillId="11" borderId="0" xfId="0" applyFill="1"/>
    <xf numFmtId="0" fontId="10" fillId="11" borderId="0" xfId="0" applyFont="1" applyFill="1"/>
    <xf numFmtId="0" fontId="8" fillId="8" borderId="4" xfId="0" applyFont="1" applyFill="1" applyBorder="1" applyProtection="1">
      <protection locked="0"/>
    </xf>
    <xf numFmtId="0" fontId="0" fillId="0" borderId="0" xfId="0" applyProtection="1"/>
    <xf numFmtId="0" fontId="6" fillId="10" borderId="0" xfId="0" applyFont="1" applyFill="1" applyAlignment="1" applyProtection="1">
      <alignment horizontal="left"/>
    </xf>
    <xf numFmtId="0" fontId="0" fillId="10" borderId="0" xfId="0" applyFill="1" applyProtection="1"/>
    <xf numFmtId="0" fontId="6" fillId="10" borderId="0" xfId="0" applyFont="1" applyFill="1" applyAlignment="1" applyProtection="1">
      <alignment horizontal="center"/>
    </xf>
    <xf numFmtId="0" fontId="9" fillId="6" borderId="0" xfId="0" applyFont="1" applyFill="1" applyProtection="1"/>
    <xf numFmtId="0" fontId="4" fillId="6" borderId="0" xfId="0" applyFont="1" applyFill="1" applyProtection="1"/>
    <xf numFmtId="1" fontId="8" fillId="9" borderId="4" xfId="0" applyNumberFormat="1" applyFont="1" applyFill="1" applyBorder="1" applyProtection="1"/>
    <xf numFmtId="0" fontId="0" fillId="6" borderId="0" xfId="0" applyFill="1" applyProtection="1"/>
    <xf numFmtId="0" fontId="8" fillId="9" borderId="4" xfId="0" applyFont="1" applyFill="1" applyBorder="1" applyProtection="1"/>
    <xf numFmtId="0" fontId="8" fillId="6" borderId="0" xfId="0" applyFont="1" applyFill="1" applyProtection="1"/>
    <xf numFmtId="2" fontId="0" fillId="0" borderId="0" xfId="0" applyNumberFormat="1" applyProtection="1"/>
    <xf numFmtId="0" fontId="0" fillId="12" borderId="0" xfId="0" applyFill="1" applyProtection="1"/>
    <xf numFmtId="0" fontId="6" fillId="12" borderId="0" xfId="0" applyFont="1" applyFill="1" applyAlignment="1" applyProtection="1">
      <alignment horizontal="left"/>
    </xf>
    <xf numFmtId="0" fontId="8" fillId="12" borderId="0" xfId="0" applyFont="1" applyFill="1" applyProtection="1"/>
    <xf numFmtId="0" fontId="4" fillId="12" borderId="0" xfId="0" applyFont="1" applyFill="1" applyProtection="1"/>
    <xf numFmtId="0" fontId="4" fillId="12" borderId="0" xfId="0" applyFont="1" applyFill="1" applyAlignment="1" applyProtection="1">
      <alignment horizontal="right"/>
    </xf>
    <xf numFmtId="0" fontId="9" fillId="12" borderId="0" xfId="0" applyFont="1" applyFill="1" applyAlignment="1" applyProtection="1">
      <alignment horizontal="left"/>
    </xf>
    <xf numFmtId="0" fontId="9" fillId="12" borderId="0" xfId="0" applyFont="1" applyFill="1" applyAlignment="1" applyProtection="1"/>
    <xf numFmtId="0" fontId="12" fillId="12" borderId="0" xfId="0" applyFont="1" applyFill="1" applyProtection="1"/>
    <xf numFmtId="0" fontId="10" fillId="12" borderId="0" xfId="0" applyFont="1" applyFill="1" applyProtection="1"/>
    <xf numFmtId="0" fontId="11" fillId="12" borderId="0" xfId="0" applyFont="1" applyFill="1" applyProtection="1"/>
    <xf numFmtId="0" fontId="5" fillId="12" borderId="0" xfId="0" applyFont="1" applyFill="1" applyProtection="1"/>
    <xf numFmtId="0" fontId="5" fillId="12" borderId="0" xfId="0" applyFont="1" applyFill="1" applyAlignment="1" applyProtection="1">
      <alignment horizontal="center"/>
    </xf>
    <xf numFmtId="0" fontId="5" fillId="12" borderId="0" xfId="0" applyFont="1" applyFill="1" applyAlignment="1" applyProtection="1"/>
    <xf numFmtId="0" fontId="0" fillId="12" borderId="3" xfId="0" applyFill="1" applyBorder="1" applyProtection="1"/>
    <xf numFmtId="0" fontId="0" fillId="12" borderId="1" xfId="0" applyFill="1" applyBorder="1" applyProtection="1"/>
    <xf numFmtId="1" fontId="0" fillId="12" borderId="3" xfId="0" applyNumberFormat="1" applyFill="1" applyBorder="1" applyProtection="1"/>
    <xf numFmtId="43" fontId="0" fillId="12" borderId="8" xfId="1" applyNumberFormat="1" applyFont="1" applyFill="1" applyBorder="1" applyProtection="1"/>
    <xf numFmtId="0" fontId="0" fillId="12" borderId="2" xfId="0" applyFill="1" applyBorder="1" applyProtection="1"/>
    <xf numFmtId="43" fontId="0" fillId="12" borderId="9" xfId="1" applyNumberFormat="1" applyFont="1" applyFill="1" applyBorder="1" applyProtection="1"/>
    <xf numFmtId="0" fontId="12" fillId="8" borderId="5" xfId="0" applyFont="1" applyFill="1" applyBorder="1" applyAlignment="1" applyProtection="1">
      <alignment horizontal="center"/>
      <protection locked="0"/>
    </xf>
    <xf numFmtId="0" fontId="12" fillId="8" borderId="7" xfId="0" applyFont="1" applyFill="1" applyBorder="1" applyAlignment="1" applyProtection="1">
      <alignment horizontal="center"/>
      <protection locked="0"/>
    </xf>
    <xf numFmtId="0" fontId="12" fillId="8" borderId="6" xfId="0" applyFont="1" applyFill="1" applyBorder="1" applyAlignment="1" applyProtection="1">
      <alignment horizontal="center"/>
      <protection locked="0"/>
    </xf>
    <xf numFmtId="0" fontId="8" fillId="8" borderId="5" xfId="0" applyFont="1" applyFill="1" applyBorder="1" applyAlignment="1" applyProtection="1">
      <alignment horizontal="center"/>
      <protection locked="0"/>
    </xf>
    <xf numFmtId="0" fontId="8" fillId="8" borderId="6" xfId="0" applyFont="1" applyFill="1" applyBorder="1" applyAlignment="1" applyProtection="1">
      <alignment horizontal="center"/>
      <protection locked="0"/>
    </xf>
    <xf numFmtId="0" fontId="8" fillId="8" borderId="5" xfId="0" applyFont="1" applyFill="1" applyBorder="1" applyAlignment="1" applyProtection="1">
      <alignment horizontal="left"/>
      <protection locked="0"/>
    </xf>
    <xf numFmtId="0" fontId="8" fillId="8" borderId="7" xfId="0" applyFont="1" applyFill="1" applyBorder="1" applyAlignment="1" applyProtection="1">
      <alignment horizontal="left"/>
      <protection locked="0"/>
    </xf>
    <xf numFmtId="0" fontId="8" fillId="8" borderId="6" xfId="0" applyFont="1" applyFill="1" applyBorder="1" applyAlignment="1" applyProtection="1">
      <alignment horizontal="left"/>
      <protection locked="0"/>
    </xf>
  </cellXfs>
  <cellStyles count="2">
    <cellStyle name="Comma" xfId="1" builtinId="3"/>
    <cellStyle name="Normal" xfId="0" builtinId="0"/>
  </cellStyles>
  <dxfs count="2">
    <dxf>
      <font>
        <b/>
        <i val="0"/>
        <color rgb="FFFF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102576</xdr:colOff>
      <xdr:row>0</xdr:row>
      <xdr:rowOff>38100</xdr:rowOff>
    </xdr:from>
    <xdr:to>
      <xdr:col>20</xdr:col>
      <xdr:colOff>42449</xdr:colOff>
      <xdr:row>10</xdr:row>
      <xdr:rowOff>76200</xdr:rowOff>
    </xdr:to>
    <xdr:pic>
      <xdr:nvPicPr>
        <xdr:cNvPr id="1035" name="Picture 1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75311" y="38100"/>
          <a:ext cx="5437653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15</xdr:row>
      <xdr:rowOff>57150</xdr:rowOff>
    </xdr:from>
    <xdr:to>
      <xdr:col>18</xdr:col>
      <xdr:colOff>94514</xdr:colOff>
      <xdr:row>35</xdr:row>
      <xdr:rowOff>201014</xdr:rowOff>
    </xdr:to>
    <xdr:pic>
      <xdr:nvPicPr>
        <xdr:cNvPr id="1036" name="Picture 16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72735" y="2993091"/>
          <a:ext cx="5132853" cy="48279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362769</xdr:colOff>
      <xdr:row>15</xdr:row>
      <xdr:rowOff>128868</xdr:rowOff>
    </xdr:from>
    <xdr:to>
      <xdr:col>16</xdr:col>
      <xdr:colOff>582013</xdr:colOff>
      <xdr:row>17</xdr:row>
      <xdr:rowOff>50427</xdr:rowOff>
    </xdr:to>
    <xdr:sp macro="" textlink="formula!$T$20">
      <xdr:nvSpPr>
        <xdr:cNvPr id="23" name="Rectangle 22"/>
        <xdr:cNvSpPr/>
      </xdr:nvSpPr>
      <xdr:spPr>
        <a:xfrm>
          <a:off x="9170593" y="3064809"/>
          <a:ext cx="824361" cy="32497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1784C251-C02F-4DF4-9826-D79BB0BDD663}" type="TxLink">
            <a:rPr lang="en-AU" sz="1200" b="1">
              <a:solidFill>
                <a:schemeClr val="bg1">
                  <a:lumMod val="50000"/>
                </a:schemeClr>
              </a:solidFill>
            </a:rPr>
            <a:pPr algn="l"/>
            <a:t>4299</a:t>
          </a:fld>
          <a:endParaRPr lang="en-AU" sz="1200" b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13</xdr:col>
      <xdr:colOff>375138</xdr:colOff>
      <xdr:row>15</xdr:row>
      <xdr:rowOff>120809</xdr:rowOff>
    </xdr:from>
    <xdr:to>
      <xdr:col>15</xdr:col>
      <xdr:colOff>432287</xdr:colOff>
      <xdr:row>17</xdr:row>
      <xdr:rowOff>73184</xdr:rowOff>
    </xdr:to>
    <xdr:sp macro="" textlink="">
      <xdr:nvSpPr>
        <xdr:cNvPr id="24" name="Rectangle 23"/>
        <xdr:cNvSpPr/>
      </xdr:nvSpPr>
      <xdr:spPr>
        <a:xfrm>
          <a:off x="2190491" y="3056750"/>
          <a:ext cx="1267384" cy="3333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AU" sz="1200" b="1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Rafter Length = </a:t>
          </a:r>
        </a:p>
      </xdr:txBody>
    </xdr:sp>
    <xdr:clientData/>
  </xdr:twoCellAnchor>
  <xdr:twoCellAnchor>
    <xdr:from>
      <xdr:col>10</xdr:col>
      <xdr:colOff>192177</xdr:colOff>
      <xdr:row>23</xdr:row>
      <xdr:rowOff>232349</xdr:rowOff>
    </xdr:from>
    <xdr:to>
      <xdr:col>11</xdr:col>
      <xdr:colOff>302556</xdr:colOff>
      <xdr:row>25</xdr:row>
      <xdr:rowOff>11207</xdr:rowOff>
    </xdr:to>
    <xdr:sp macro="" textlink="'Punching Calculator'!$G$35">
      <xdr:nvSpPr>
        <xdr:cNvPr id="39" name="Rectangle 38"/>
        <xdr:cNvSpPr/>
      </xdr:nvSpPr>
      <xdr:spPr>
        <a:xfrm>
          <a:off x="6041648" y="5050878"/>
          <a:ext cx="715496" cy="2495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fld id="{8751E848-2C75-4256-B60C-F745BE82584C}" type="TxLink">
            <a:rPr lang="en-AU" sz="1200" b="1">
              <a:solidFill>
                <a:schemeClr val="bg1">
                  <a:lumMod val="50000"/>
                </a:schemeClr>
              </a:solidFill>
            </a:rPr>
            <a:pPr algn="ctr"/>
            <a:t>C150</a:t>
          </a:fld>
          <a:endParaRPr lang="en-AU" sz="1200" b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10</xdr:col>
      <xdr:colOff>254931</xdr:colOff>
      <xdr:row>34</xdr:row>
      <xdr:rowOff>235097</xdr:rowOff>
    </xdr:from>
    <xdr:to>
      <xdr:col>11</xdr:col>
      <xdr:colOff>365310</xdr:colOff>
      <xdr:row>36</xdr:row>
      <xdr:rowOff>17957</xdr:rowOff>
    </xdr:to>
    <xdr:sp macro="" textlink="'Punching Calculator'!$G$35">
      <xdr:nvSpPr>
        <xdr:cNvPr id="40" name="Rectangle 39"/>
        <xdr:cNvSpPr/>
      </xdr:nvSpPr>
      <xdr:spPr>
        <a:xfrm>
          <a:off x="6078788" y="7610168"/>
          <a:ext cx="722701" cy="2591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fld id="{C71AE3B3-8865-46FE-8BB2-DC30677F08BD}" type="TxLink">
            <a:rPr lang="en-AU" sz="1200" b="1">
              <a:solidFill>
                <a:schemeClr val="bg1">
                  <a:lumMod val="50000"/>
                </a:schemeClr>
              </a:solidFill>
            </a:rPr>
            <a:pPr algn="ctr"/>
            <a:t>C150</a:t>
          </a:fld>
          <a:endParaRPr lang="en-AU" sz="1200" b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 editAs="oneCell">
    <xdr:from>
      <xdr:col>0</xdr:col>
      <xdr:colOff>89647</xdr:colOff>
      <xdr:row>0</xdr:row>
      <xdr:rowOff>59872</xdr:rowOff>
    </xdr:from>
    <xdr:to>
      <xdr:col>9</xdr:col>
      <xdr:colOff>395218</xdr:colOff>
      <xdr:row>10</xdr:row>
      <xdr:rowOff>97972</xdr:rowOff>
    </xdr:to>
    <xdr:pic>
      <xdr:nvPicPr>
        <xdr:cNvPr id="1052" name="Picture 32"/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647" y="59872"/>
          <a:ext cx="5449071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552450</xdr:colOff>
      <xdr:row>24</xdr:row>
      <xdr:rowOff>0</xdr:rowOff>
    </xdr:from>
    <xdr:to>
      <xdr:col>17</xdr:col>
      <xdr:colOff>371475</xdr:colOff>
      <xdr:row>25</xdr:row>
      <xdr:rowOff>85725</xdr:rowOff>
    </xdr:to>
    <xdr:sp macro="" textlink="">
      <xdr:nvSpPr>
        <xdr:cNvPr id="33" name="Rectangle 32"/>
        <xdr:cNvSpPr/>
      </xdr:nvSpPr>
      <xdr:spPr>
        <a:xfrm>
          <a:off x="7208744" y="4616824"/>
          <a:ext cx="3449731" cy="276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AU" sz="1200" b="1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&lt;== Apex</a:t>
          </a:r>
          <a:r>
            <a:rPr lang="en-AU" sz="1200" b="1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 End 		            Haunch End ==&gt;</a:t>
          </a:r>
          <a:endParaRPr lang="en-AU" sz="1200" b="1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552450</xdr:colOff>
      <xdr:row>35</xdr:row>
      <xdr:rowOff>47625</xdr:rowOff>
    </xdr:from>
    <xdr:to>
      <xdr:col>17</xdr:col>
      <xdr:colOff>371475</xdr:colOff>
      <xdr:row>37</xdr:row>
      <xdr:rowOff>28575</xdr:rowOff>
    </xdr:to>
    <xdr:sp macro="" textlink="">
      <xdr:nvSpPr>
        <xdr:cNvPr id="34" name="Rectangle 33"/>
        <xdr:cNvSpPr/>
      </xdr:nvSpPr>
      <xdr:spPr>
        <a:xfrm>
          <a:off x="6988629" y="7667625"/>
          <a:ext cx="3492953" cy="4572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n-AU" sz="1200" b="1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&lt;== Haunch </a:t>
          </a:r>
          <a:r>
            <a:rPr lang="en-AU" sz="1200" b="1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End         	 Footing Plate End ==&gt;</a:t>
          </a:r>
          <a:endParaRPr lang="en-AU" sz="1200" b="1">
            <a:solidFill>
              <a:schemeClr val="bg1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20</xdr:col>
      <xdr:colOff>40821</xdr:colOff>
      <xdr:row>0</xdr:row>
      <xdr:rowOff>38100</xdr:rowOff>
    </xdr:from>
    <xdr:to>
      <xdr:col>28</xdr:col>
      <xdr:colOff>602701</xdr:colOff>
      <xdr:row>10</xdr:row>
      <xdr:rowOff>76200</xdr:rowOff>
    </xdr:to>
    <xdr:pic>
      <xdr:nvPicPr>
        <xdr:cNvPr id="35" name="Picture 1"/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222343" y="38100"/>
          <a:ext cx="5498315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38420</xdr:colOff>
      <xdr:row>25</xdr:row>
      <xdr:rowOff>115261</xdr:rowOff>
    </xdr:from>
    <xdr:to>
      <xdr:col>28</xdr:col>
      <xdr:colOff>429580</xdr:colOff>
      <xdr:row>45</xdr:row>
      <xdr:rowOff>106046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182670" y="5382586"/>
          <a:ext cx="5301505" cy="4658035"/>
        </a:xfrm>
        <a:prstGeom prst="rect">
          <a:avLst/>
        </a:prstGeom>
      </xdr:spPr>
    </xdr:pic>
    <xdr:clientData/>
  </xdr:twoCellAnchor>
  <xdr:twoCellAnchor>
    <xdr:from>
      <xdr:col>23</xdr:col>
      <xdr:colOff>51708</xdr:colOff>
      <xdr:row>25</xdr:row>
      <xdr:rowOff>7014</xdr:rowOff>
    </xdr:from>
    <xdr:to>
      <xdr:col>25</xdr:col>
      <xdr:colOff>108858</xdr:colOff>
      <xdr:row>26</xdr:row>
      <xdr:rowOff>188592</xdr:rowOff>
    </xdr:to>
    <xdr:sp macro="" textlink="">
      <xdr:nvSpPr>
        <xdr:cNvPr id="42" name="Rectangle 41"/>
        <xdr:cNvSpPr/>
      </xdr:nvSpPr>
      <xdr:spPr>
        <a:xfrm>
          <a:off x="13024758" y="5274339"/>
          <a:ext cx="1276350" cy="44827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AU" sz="1200" b="1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Shed Width = </a:t>
          </a:r>
        </a:p>
      </xdr:txBody>
    </xdr:sp>
    <xdr:clientData/>
  </xdr:twoCellAnchor>
  <xdr:twoCellAnchor>
    <xdr:from>
      <xdr:col>23</xdr:col>
      <xdr:colOff>14653</xdr:colOff>
      <xdr:row>26</xdr:row>
      <xdr:rowOff>85332</xdr:rowOff>
    </xdr:from>
    <xdr:to>
      <xdr:col>25</xdr:col>
      <xdr:colOff>73269</xdr:colOff>
      <xdr:row>27</xdr:row>
      <xdr:rowOff>195021</xdr:rowOff>
    </xdr:to>
    <xdr:sp macro="" textlink="">
      <xdr:nvSpPr>
        <xdr:cNvPr id="44" name="Rectangle 43"/>
        <xdr:cNvSpPr/>
      </xdr:nvSpPr>
      <xdr:spPr>
        <a:xfrm>
          <a:off x="12987703" y="5619357"/>
          <a:ext cx="1277816" cy="30018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AU" sz="1200" b="1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Slab Width = </a:t>
          </a:r>
        </a:p>
      </xdr:txBody>
    </xdr:sp>
    <xdr:clientData/>
  </xdr:twoCellAnchor>
  <xdr:twoCellAnchor>
    <xdr:from>
      <xdr:col>20</xdr:col>
      <xdr:colOff>28313</xdr:colOff>
      <xdr:row>36</xdr:row>
      <xdr:rowOff>42601</xdr:rowOff>
    </xdr:from>
    <xdr:to>
      <xdr:col>20</xdr:col>
      <xdr:colOff>388066</xdr:colOff>
      <xdr:row>41</xdr:row>
      <xdr:rowOff>98071</xdr:rowOff>
    </xdr:to>
    <xdr:sp macro="" textlink="">
      <xdr:nvSpPr>
        <xdr:cNvPr id="46" name="Rectangle 45"/>
        <xdr:cNvSpPr/>
      </xdr:nvSpPr>
      <xdr:spPr>
        <a:xfrm rot="16200000">
          <a:off x="10724630" y="8358184"/>
          <a:ext cx="1255620" cy="35975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AU" sz="1200" b="1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Shed Length = </a:t>
          </a:r>
        </a:p>
      </xdr:txBody>
    </xdr:sp>
    <xdr:clientData/>
  </xdr:twoCellAnchor>
  <xdr:twoCellAnchor>
    <xdr:from>
      <xdr:col>20</xdr:col>
      <xdr:colOff>483058</xdr:colOff>
      <xdr:row>36</xdr:row>
      <xdr:rowOff>67231</xdr:rowOff>
    </xdr:from>
    <xdr:to>
      <xdr:col>21</xdr:col>
      <xdr:colOff>233211</xdr:colOff>
      <xdr:row>41</xdr:row>
      <xdr:rowOff>122701</xdr:rowOff>
    </xdr:to>
    <xdr:sp macro="" textlink="">
      <xdr:nvSpPr>
        <xdr:cNvPr id="48" name="Rectangle 47"/>
        <xdr:cNvSpPr/>
      </xdr:nvSpPr>
      <xdr:spPr>
        <a:xfrm rot="16200000">
          <a:off x="11179375" y="8382814"/>
          <a:ext cx="1255620" cy="35975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AU" sz="1200" b="1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Slab Length = </a:t>
          </a:r>
        </a:p>
      </xdr:txBody>
    </xdr:sp>
    <xdr:clientData/>
  </xdr:twoCellAnchor>
  <xdr:twoCellAnchor editAs="oneCell">
    <xdr:from>
      <xdr:col>3</xdr:col>
      <xdr:colOff>264970</xdr:colOff>
      <xdr:row>13</xdr:row>
      <xdr:rowOff>177633</xdr:rowOff>
    </xdr:from>
    <xdr:to>
      <xdr:col>9</xdr:col>
      <xdr:colOff>257734</xdr:colOff>
      <xdr:row>26</xdr:row>
      <xdr:rowOff>185858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4441" y="2654133"/>
          <a:ext cx="3096793" cy="3056225"/>
        </a:xfrm>
        <a:prstGeom prst="rect">
          <a:avLst/>
        </a:prstGeom>
      </xdr:spPr>
    </xdr:pic>
    <xdr:clientData/>
  </xdr:twoCellAnchor>
  <xdr:twoCellAnchor editAs="oneCell">
    <xdr:from>
      <xdr:col>22</xdr:col>
      <xdr:colOff>235483</xdr:colOff>
      <xdr:row>15</xdr:row>
      <xdr:rowOff>90125</xdr:rowOff>
    </xdr:from>
    <xdr:to>
      <xdr:col>26</xdr:col>
      <xdr:colOff>482757</xdr:colOff>
      <xdr:row>25</xdr:row>
      <xdr:rowOff>35296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39542" y="3026066"/>
          <a:ext cx="2835833" cy="2264789"/>
        </a:xfrm>
        <a:prstGeom prst="rect">
          <a:avLst/>
        </a:prstGeom>
      </xdr:spPr>
    </xdr:pic>
    <xdr:clientData/>
  </xdr:twoCellAnchor>
  <xdr:twoCellAnchor>
    <xdr:from>
      <xdr:col>17</xdr:col>
      <xdr:colOff>734999</xdr:colOff>
      <xdr:row>21</xdr:row>
      <xdr:rowOff>167928</xdr:rowOff>
    </xdr:from>
    <xdr:to>
      <xdr:col>18</xdr:col>
      <xdr:colOff>424492</xdr:colOff>
      <xdr:row>23</xdr:row>
      <xdr:rowOff>2070</xdr:rowOff>
    </xdr:to>
    <xdr:sp macro="" textlink="formula!$AC$20">
      <xdr:nvSpPr>
        <xdr:cNvPr id="90" name="Rectangle 89"/>
        <xdr:cNvSpPr/>
      </xdr:nvSpPr>
      <xdr:spPr>
        <a:xfrm>
          <a:off x="10753058" y="4493399"/>
          <a:ext cx="462699" cy="3272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fld id="{17014B0B-C547-46D3-992F-62D0844864FA}" type="TxLink">
            <a:rPr lang="en-AU" sz="1200" b="1">
              <a:solidFill>
                <a:schemeClr val="bg1">
                  <a:lumMod val="50000"/>
                </a:schemeClr>
              </a:solidFill>
            </a:rPr>
            <a:pPr algn="ctr"/>
            <a:t>60</a:t>
          </a:fld>
          <a:endParaRPr lang="en-AU" sz="1200" b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11</xdr:col>
      <xdr:colOff>212911</xdr:colOff>
      <xdr:row>19</xdr:row>
      <xdr:rowOff>61186</xdr:rowOff>
    </xdr:from>
    <xdr:to>
      <xdr:col>12</xdr:col>
      <xdr:colOff>443841</xdr:colOff>
      <xdr:row>20</xdr:row>
      <xdr:rowOff>176516</xdr:rowOff>
    </xdr:to>
    <xdr:sp macro="" textlink="formula!$U$20">
      <xdr:nvSpPr>
        <xdr:cNvPr id="91" name="Rectangle 90"/>
        <xdr:cNvSpPr/>
      </xdr:nvSpPr>
      <xdr:spPr>
        <a:xfrm>
          <a:off x="6600264" y="3893598"/>
          <a:ext cx="836048" cy="36185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699D2C95-B777-483B-A108-657E9128C529}" type="TxLink">
            <a:rPr lang="en-AU" sz="1200" b="1">
              <a:solidFill>
                <a:schemeClr val="bg1">
                  <a:lumMod val="50000"/>
                </a:schemeClr>
              </a:solidFill>
            </a:rPr>
            <a:pPr algn="l"/>
            <a:t>47</a:t>
          </a:fld>
          <a:endParaRPr lang="en-AU" sz="1200" b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12</xdr:col>
      <xdr:colOff>30000</xdr:colOff>
      <xdr:row>18</xdr:row>
      <xdr:rowOff>104102</xdr:rowOff>
    </xdr:from>
    <xdr:to>
      <xdr:col>13</xdr:col>
      <xdr:colOff>260931</xdr:colOff>
      <xdr:row>20</xdr:row>
      <xdr:rowOff>9305</xdr:rowOff>
    </xdr:to>
    <xdr:sp macro="" textlink="formula!$V$20">
      <xdr:nvSpPr>
        <xdr:cNvPr id="92" name="Rectangle 91"/>
        <xdr:cNvSpPr/>
      </xdr:nvSpPr>
      <xdr:spPr>
        <a:xfrm>
          <a:off x="7022471" y="3689984"/>
          <a:ext cx="836048" cy="39826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D0839A74-E842-47A0-BEDE-9E20403E6987}" type="TxLink">
            <a:rPr lang="en-AU" sz="1200" b="1">
              <a:solidFill>
                <a:schemeClr val="bg1">
                  <a:lumMod val="50000"/>
                </a:schemeClr>
              </a:solidFill>
            </a:rPr>
            <a:pPr algn="l"/>
            <a:t>157</a:t>
          </a:fld>
          <a:endParaRPr lang="en-AU" sz="1200" b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73543</xdr:colOff>
      <xdr:row>17</xdr:row>
      <xdr:rowOff>169428</xdr:rowOff>
    </xdr:from>
    <xdr:to>
      <xdr:col>15</xdr:col>
      <xdr:colOff>304474</xdr:colOff>
      <xdr:row>18</xdr:row>
      <xdr:rowOff>201707</xdr:rowOff>
    </xdr:to>
    <xdr:sp macro="" textlink="formula!$W$20">
      <xdr:nvSpPr>
        <xdr:cNvPr id="93" name="Rectangle 92"/>
        <xdr:cNvSpPr/>
      </xdr:nvSpPr>
      <xdr:spPr>
        <a:xfrm>
          <a:off x="8276249" y="3508781"/>
          <a:ext cx="836049" cy="2788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6F34DD4F-C960-4D66-93C9-5FA369E188C0}" type="TxLink">
            <a:rPr lang="en-AU" sz="1200" b="1">
              <a:solidFill>
                <a:schemeClr val="bg1">
                  <a:lumMod val="50000"/>
                </a:schemeClr>
              </a:solidFill>
            </a:rPr>
            <a:pPr algn="l"/>
            <a:t>4178</a:t>
          </a:fld>
          <a:endParaRPr lang="en-AU" sz="1200" b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224582</xdr:colOff>
      <xdr:row>16</xdr:row>
      <xdr:rowOff>190500</xdr:rowOff>
    </xdr:from>
    <xdr:to>
      <xdr:col>15</xdr:col>
      <xdr:colOff>455513</xdr:colOff>
      <xdr:row>17</xdr:row>
      <xdr:rowOff>201706</xdr:rowOff>
    </xdr:to>
    <xdr:sp macro="" textlink="formula!$X$20">
      <xdr:nvSpPr>
        <xdr:cNvPr id="94" name="Rectangle 93"/>
        <xdr:cNvSpPr/>
      </xdr:nvSpPr>
      <xdr:spPr>
        <a:xfrm>
          <a:off x="8427288" y="3283324"/>
          <a:ext cx="836049" cy="257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C5CD296C-EBE9-41A6-BB2B-8717D00F0A9D}" type="TxLink">
            <a:rPr lang="en-AU" sz="1200" b="1">
              <a:solidFill>
                <a:schemeClr val="bg1">
                  <a:lumMod val="50000"/>
                </a:schemeClr>
              </a:solidFill>
            </a:rPr>
            <a:pPr algn="l"/>
            <a:t>4248</a:t>
          </a:fld>
          <a:endParaRPr lang="en-AU" sz="1200" b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17</xdr:col>
      <xdr:colOff>729981</xdr:colOff>
      <xdr:row>32</xdr:row>
      <xdr:rowOff>107134</xdr:rowOff>
    </xdr:from>
    <xdr:to>
      <xdr:col>18</xdr:col>
      <xdr:colOff>416551</xdr:colOff>
      <xdr:row>33</xdr:row>
      <xdr:rowOff>128254</xdr:rowOff>
    </xdr:to>
    <xdr:sp macro="" textlink="formula!$AC$20">
      <xdr:nvSpPr>
        <xdr:cNvPr id="95" name="Rectangle 94"/>
        <xdr:cNvSpPr/>
      </xdr:nvSpPr>
      <xdr:spPr>
        <a:xfrm>
          <a:off x="10748040" y="7043575"/>
          <a:ext cx="459776" cy="2116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fld id="{5ACE7934-B5E1-4C28-9FE5-5B86CA96C51A}" type="TxLink">
            <a:rPr lang="en-AU" sz="1200" b="1">
              <a:solidFill>
                <a:schemeClr val="bg1">
                  <a:lumMod val="50000"/>
                </a:schemeClr>
              </a:solidFill>
            </a:rPr>
            <a:pPr algn="ctr"/>
            <a:t>60</a:t>
          </a:fld>
          <a:endParaRPr lang="en-AU" sz="1200" b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15</xdr:col>
      <xdr:colOff>351292</xdr:colOff>
      <xdr:row>27</xdr:row>
      <xdr:rowOff>123263</xdr:rowOff>
    </xdr:from>
    <xdr:to>
      <xdr:col>16</xdr:col>
      <xdr:colOff>582223</xdr:colOff>
      <xdr:row>28</xdr:row>
      <xdr:rowOff>134469</xdr:rowOff>
    </xdr:to>
    <xdr:sp macro="" textlink="formula!$Y$20">
      <xdr:nvSpPr>
        <xdr:cNvPr id="96" name="Rectangle 95"/>
        <xdr:cNvSpPr/>
      </xdr:nvSpPr>
      <xdr:spPr>
        <a:xfrm>
          <a:off x="9159116" y="5838263"/>
          <a:ext cx="836048" cy="257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E6C24667-0FD3-4097-BEBC-13B27E8CE007}" type="TxLink">
            <a:rPr lang="en-AU" sz="1200" b="1">
              <a:solidFill>
                <a:schemeClr val="bg1">
                  <a:lumMod val="50000"/>
                </a:schemeClr>
              </a:solidFill>
            </a:rPr>
            <a:pPr algn="l"/>
            <a:t>4117</a:t>
          </a:fld>
          <a:endParaRPr lang="en-AU" sz="1200" b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13</xdr:col>
      <xdr:colOff>325431</xdr:colOff>
      <xdr:row>27</xdr:row>
      <xdr:rowOff>123974</xdr:rowOff>
    </xdr:from>
    <xdr:to>
      <xdr:col>15</xdr:col>
      <xdr:colOff>396987</xdr:colOff>
      <xdr:row>28</xdr:row>
      <xdr:rowOff>215692</xdr:rowOff>
    </xdr:to>
    <xdr:sp macro="" textlink="">
      <xdr:nvSpPr>
        <xdr:cNvPr id="97" name="Rectangle 96"/>
        <xdr:cNvSpPr/>
      </xdr:nvSpPr>
      <xdr:spPr>
        <a:xfrm>
          <a:off x="7923019" y="5838974"/>
          <a:ext cx="1281792" cy="33824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AU" sz="1200" b="1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Column Length = </a:t>
          </a:r>
        </a:p>
      </xdr:txBody>
    </xdr:sp>
    <xdr:clientData/>
  </xdr:twoCellAnchor>
  <xdr:twoCellAnchor>
    <xdr:from>
      <xdr:col>11</xdr:col>
      <xdr:colOff>179294</xdr:colOff>
      <xdr:row>30</xdr:row>
      <xdr:rowOff>5867</xdr:rowOff>
    </xdr:from>
    <xdr:to>
      <xdr:col>12</xdr:col>
      <xdr:colOff>410225</xdr:colOff>
      <xdr:row>31</xdr:row>
      <xdr:rowOff>116325</xdr:rowOff>
    </xdr:to>
    <xdr:sp macro="" textlink="formula!$Z$20">
      <xdr:nvSpPr>
        <xdr:cNvPr id="98" name="Rectangle 97"/>
        <xdr:cNvSpPr/>
      </xdr:nvSpPr>
      <xdr:spPr>
        <a:xfrm>
          <a:off x="6566647" y="6449249"/>
          <a:ext cx="836049" cy="35698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9A8F672D-3B6C-4761-8919-860D45CB5258}" type="TxLink">
            <a:rPr lang="en-AU" sz="1200" b="1">
              <a:solidFill>
                <a:schemeClr val="bg1">
                  <a:lumMod val="50000"/>
                </a:schemeClr>
              </a:solidFill>
            </a:rPr>
            <a:pPr algn="l"/>
            <a:t>35</a:t>
          </a:fld>
          <a:endParaRPr lang="en-AU" sz="1200" b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12</xdr:col>
      <xdr:colOff>142554</xdr:colOff>
      <xdr:row>29</xdr:row>
      <xdr:rowOff>10278</xdr:rowOff>
    </xdr:from>
    <xdr:to>
      <xdr:col>13</xdr:col>
      <xdr:colOff>373485</xdr:colOff>
      <xdr:row>30</xdr:row>
      <xdr:rowOff>131943</xdr:rowOff>
    </xdr:to>
    <xdr:sp macro="" textlink="formula!$AA$20">
      <xdr:nvSpPr>
        <xdr:cNvPr id="99" name="Rectangle 98"/>
        <xdr:cNvSpPr/>
      </xdr:nvSpPr>
      <xdr:spPr>
        <a:xfrm>
          <a:off x="7135025" y="6218337"/>
          <a:ext cx="836048" cy="35698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7AFC63C6-5501-42AB-ACB0-6E98D34FDA3A}" type="TxLink">
            <a:rPr lang="en-AU" sz="1200" b="1">
              <a:solidFill>
                <a:schemeClr val="bg1">
                  <a:lumMod val="50000"/>
                </a:schemeClr>
              </a:solidFill>
            </a:rPr>
            <a:pPr algn="l"/>
            <a:t>245</a:t>
          </a:fld>
          <a:endParaRPr lang="en-AU" sz="1200" b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123345</xdr:colOff>
      <xdr:row>28</xdr:row>
      <xdr:rowOff>100898</xdr:rowOff>
    </xdr:from>
    <xdr:to>
      <xdr:col>15</xdr:col>
      <xdr:colOff>354276</xdr:colOff>
      <xdr:row>29</xdr:row>
      <xdr:rowOff>145721</xdr:rowOff>
    </xdr:to>
    <xdr:sp macro="" textlink="formula!$AB$20">
      <xdr:nvSpPr>
        <xdr:cNvPr id="100" name="Rectangle 99"/>
        <xdr:cNvSpPr/>
      </xdr:nvSpPr>
      <xdr:spPr>
        <a:xfrm>
          <a:off x="8326051" y="6062427"/>
          <a:ext cx="836049" cy="29135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15F695B5-F2FB-4A13-878C-FF2287EE2FB4}" type="TxLink">
            <a:rPr lang="en-AU" sz="1200" b="1">
              <a:solidFill>
                <a:schemeClr val="bg1">
                  <a:lumMod val="50000"/>
                </a:schemeClr>
              </a:solidFill>
            </a:rPr>
            <a:pPr algn="l"/>
            <a:t>4070</a:t>
          </a:fld>
          <a:endParaRPr lang="en-AU" sz="1200" b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28</xdr:col>
      <xdr:colOff>133768</xdr:colOff>
      <xdr:row>33</xdr:row>
      <xdr:rowOff>78257</xdr:rowOff>
    </xdr:from>
    <xdr:to>
      <xdr:col>29</xdr:col>
      <xdr:colOff>46522</xdr:colOff>
      <xdr:row>34</xdr:row>
      <xdr:rowOff>183981</xdr:rowOff>
    </xdr:to>
    <xdr:sp macro="" textlink="formula!$AH$20">
      <xdr:nvSpPr>
        <xdr:cNvPr id="106" name="Rectangle 105"/>
        <xdr:cNvSpPr/>
      </xdr:nvSpPr>
      <xdr:spPr>
        <a:xfrm>
          <a:off x="16030993" y="7222007"/>
          <a:ext cx="579504" cy="35337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8A355967-592B-4527-A3F3-6F2351F6BFDD}" type="TxLink">
            <a:rPr lang="en-AU" sz="1200" b="1">
              <a:solidFill>
                <a:schemeClr val="bg1">
                  <a:lumMod val="50000"/>
                </a:schemeClr>
              </a:solidFill>
            </a:rPr>
            <a:pPr algn="l"/>
            <a:t>32</a:t>
          </a:fld>
          <a:endParaRPr lang="en-AU" sz="1200" b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25</xdr:col>
      <xdr:colOff>62708</xdr:colOff>
      <xdr:row>25</xdr:row>
      <xdr:rowOff>14408</xdr:rowOff>
    </xdr:from>
    <xdr:to>
      <xdr:col>26</xdr:col>
      <xdr:colOff>289155</xdr:colOff>
      <xdr:row>26</xdr:row>
      <xdr:rowOff>184221</xdr:rowOff>
    </xdr:to>
    <xdr:sp macro="" textlink="$A$29">
      <xdr:nvSpPr>
        <xdr:cNvPr id="107" name="Rectangle 106"/>
        <xdr:cNvSpPr/>
      </xdr:nvSpPr>
      <xdr:spPr>
        <a:xfrm>
          <a:off x="14254958" y="5281733"/>
          <a:ext cx="836047" cy="43651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4B173892-51D7-4ACD-8DF1-FA45F51415CD}" type="TxLink">
            <a:rPr lang="en-AU" sz="1200" b="1">
              <a:solidFill>
                <a:schemeClr val="bg1">
                  <a:lumMod val="50000"/>
                </a:schemeClr>
              </a:solidFill>
            </a:rPr>
            <a:pPr algn="l"/>
            <a:t>9000</a:t>
          </a:fld>
          <a:endParaRPr lang="en-AU" sz="1200" b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25</xdr:col>
      <xdr:colOff>49102</xdr:colOff>
      <xdr:row>26</xdr:row>
      <xdr:rowOff>98691</xdr:rowOff>
    </xdr:from>
    <xdr:to>
      <xdr:col>26</xdr:col>
      <xdr:colOff>275549</xdr:colOff>
      <xdr:row>27</xdr:row>
      <xdr:rowOff>206139</xdr:rowOff>
    </xdr:to>
    <xdr:sp macro="" textlink="formula!$AI$20">
      <xdr:nvSpPr>
        <xdr:cNvPr id="108" name="Rectangle 107"/>
        <xdr:cNvSpPr/>
      </xdr:nvSpPr>
      <xdr:spPr>
        <a:xfrm>
          <a:off x="14241352" y="5632716"/>
          <a:ext cx="836047" cy="29794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D14486E5-894C-42C4-9B5D-75F78E625E4C}" type="TxLink">
            <a:rPr lang="en-AU" sz="1200" b="1">
              <a:solidFill>
                <a:schemeClr val="bg1">
                  <a:lumMod val="50000"/>
                </a:schemeClr>
              </a:solidFill>
            </a:rPr>
            <a:pPr algn="l"/>
            <a:t>8936</a:t>
          </a:fld>
          <a:endParaRPr lang="en-AU" sz="1200" b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20</xdr:col>
      <xdr:colOff>55789</xdr:colOff>
      <xdr:row>33</xdr:row>
      <xdr:rowOff>68271</xdr:rowOff>
    </xdr:from>
    <xdr:to>
      <xdr:col>20</xdr:col>
      <xdr:colOff>384726</xdr:colOff>
      <xdr:row>36</xdr:row>
      <xdr:rowOff>61635</xdr:rowOff>
    </xdr:to>
    <xdr:sp macro="" textlink="$F$29">
      <xdr:nvSpPr>
        <xdr:cNvPr id="109" name="Rectangle 108"/>
        <xdr:cNvSpPr/>
      </xdr:nvSpPr>
      <xdr:spPr>
        <a:xfrm rot="16200000">
          <a:off x="11005876" y="7406184"/>
          <a:ext cx="717264" cy="32893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42AB21D1-6D8A-4712-9038-764276EFF047}" type="TxLink">
            <a:rPr lang="en-AU" sz="1200" b="1">
              <a:solidFill>
                <a:schemeClr val="bg1">
                  <a:lumMod val="50000"/>
                </a:schemeClr>
              </a:solidFill>
            </a:rPr>
            <a:pPr algn="l"/>
            <a:t>12000</a:t>
          </a:fld>
          <a:endParaRPr lang="en-AU" sz="1200" b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20</xdr:col>
      <xdr:colOff>477148</xdr:colOff>
      <xdr:row>33</xdr:row>
      <xdr:rowOff>74176</xdr:rowOff>
    </xdr:from>
    <xdr:to>
      <xdr:col>21</xdr:col>
      <xdr:colOff>196485</xdr:colOff>
      <xdr:row>36</xdr:row>
      <xdr:rowOff>67540</xdr:rowOff>
    </xdr:to>
    <xdr:sp macro="" textlink="formula!$AJ$20">
      <xdr:nvSpPr>
        <xdr:cNvPr id="110" name="Rectangle 109"/>
        <xdr:cNvSpPr/>
      </xdr:nvSpPr>
      <xdr:spPr>
        <a:xfrm rot="16200000">
          <a:off x="11427235" y="7412089"/>
          <a:ext cx="717264" cy="32893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33485640-713B-42B9-8771-767A8A9906A6}" type="TxLink">
            <a:rPr lang="en-AU" sz="1200" b="1">
              <a:solidFill>
                <a:schemeClr val="bg1">
                  <a:lumMod val="50000"/>
                </a:schemeClr>
              </a:solidFill>
            </a:rPr>
            <a:pPr algn="l"/>
            <a:t>11936</a:t>
          </a:fld>
          <a:endParaRPr lang="en-AU" sz="1200" b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90</xdr:row>
      <xdr:rowOff>57150</xdr:rowOff>
    </xdr:from>
    <xdr:to>
      <xdr:col>22</xdr:col>
      <xdr:colOff>475127</xdr:colOff>
      <xdr:row>112</xdr:row>
      <xdr:rowOff>76200</xdr:rowOff>
    </xdr:to>
    <xdr:pic>
      <xdr:nvPicPr>
        <xdr:cNvPr id="2" name="Picture 7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992725" y="18564225"/>
          <a:ext cx="16477127" cy="421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813395</xdr:colOff>
      <xdr:row>91</xdr:row>
      <xdr:rowOff>13910</xdr:rowOff>
    </xdr:from>
    <xdr:to>
      <xdr:col>5</xdr:col>
      <xdr:colOff>768957</xdr:colOff>
      <xdr:row>92</xdr:row>
      <xdr:rowOff>125969</xdr:rowOff>
    </xdr:to>
    <xdr:sp macro="" textlink="$T$20">
      <xdr:nvSpPr>
        <xdr:cNvPr id="3" name="Rectangle 2"/>
        <xdr:cNvSpPr/>
      </xdr:nvSpPr>
      <xdr:spPr>
        <a:xfrm>
          <a:off x="22320845" y="18711485"/>
          <a:ext cx="831862" cy="302559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28F3B7E5-80D1-4FCD-8C41-0DCA683F03E9}" type="TxLink">
            <a:rPr lang="en-AU" sz="1400" b="1">
              <a:solidFill>
                <a:schemeClr val="bg1">
                  <a:lumMod val="50000"/>
                </a:schemeClr>
              </a:solidFill>
            </a:rPr>
            <a:pPr algn="l"/>
            <a:t>4299</a:t>
          </a:fld>
          <a:endParaRPr lang="en-AU" sz="1400" b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4</xdr:col>
      <xdr:colOff>207115</xdr:colOff>
      <xdr:row>93</xdr:row>
      <xdr:rowOff>102399</xdr:rowOff>
    </xdr:from>
    <xdr:to>
      <xdr:col>5</xdr:col>
      <xdr:colOff>157656</xdr:colOff>
      <xdr:row>95</xdr:row>
      <xdr:rowOff>23958</xdr:rowOff>
    </xdr:to>
    <xdr:sp macro="" textlink="$X$20">
      <xdr:nvSpPr>
        <xdr:cNvPr id="4" name="Rectangle 3"/>
        <xdr:cNvSpPr/>
      </xdr:nvSpPr>
      <xdr:spPr>
        <a:xfrm>
          <a:off x="21714565" y="19180974"/>
          <a:ext cx="826841" cy="302559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60F1F9CE-2C7E-4231-9251-2EE074CA1A87}" type="TxLink">
            <a:rPr lang="en-AU" sz="1400" b="1">
              <a:solidFill>
                <a:schemeClr val="bg1">
                  <a:lumMod val="50000"/>
                </a:schemeClr>
              </a:solidFill>
            </a:rPr>
            <a:pPr algn="l"/>
            <a:t>4248</a:t>
          </a:fld>
          <a:endParaRPr lang="en-AU" sz="1400" b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3</xdr:col>
      <xdr:colOff>516398</xdr:colOff>
      <xdr:row>95</xdr:row>
      <xdr:rowOff>153946</xdr:rowOff>
    </xdr:from>
    <xdr:to>
      <xdr:col>4</xdr:col>
      <xdr:colOff>590202</xdr:colOff>
      <xdr:row>97</xdr:row>
      <xdr:rowOff>75505</xdr:rowOff>
    </xdr:to>
    <xdr:sp macro="" textlink="$W$20">
      <xdr:nvSpPr>
        <xdr:cNvPr id="5" name="Rectangle 4"/>
        <xdr:cNvSpPr/>
      </xdr:nvSpPr>
      <xdr:spPr>
        <a:xfrm>
          <a:off x="21271373" y="19613521"/>
          <a:ext cx="826279" cy="302559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3846B1B0-626A-49F7-931B-3DD5E7569FEA}" type="TxLink">
            <a:rPr lang="en-AU" sz="1400" b="1">
              <a:solidFill>
                <a:schemeClr val="bg1">
                  <a:lumMod val="50000"/>
                </a:schemeClr>
              </a:solidFill>
            </a:rPr>
            <a:pPr algn="l"/>
            <a:t>4178</a:t>
          </a:fld>
          <a:endParaRPr lang="en-AU" sz="1400" b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1273916</xdr:colOff>
      <xdr:row>97</xdr:row>
      <xdr:rowOff>160669</xdr:rowOff>
    </xdr:from>
    <xdr:to>
      <xdr:col>1</xdr:col>
      <xdr:colOff>608133</xdr:colOff>
      <xdr:row>99</xdr:row>
      <xdr:rowOff>82228</xdr:rowOff>
    </xdr:to>
    <xdr:sp macro="" textlink="$V$20">
      <xdr:nvSpPr>
        <xdr:cNvPr id="6" name="Rectangle 5"/>
        <xdr:cNvSpPr/>
      </xdr:nvSpPr>
      <xdr:spPr>
        <a:xfrm>
          <a:off x="19266641" y="20001244"/>
          <a:ext cx="629617" cy="302559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E7B6ABEF-2D62-4282-BFE9-D696012042EF}" type="TxLink">
            <a:rPr lang="en-AU" sz="1400" b="1">
              <a:solidFill>
                <a:schemeClr val="bg1">
                  <a:lumMod val="50000"/>
                </a:schemeClr>
              </a:solidFill>
            </a:rPr>
            <a:pPr algn="l"/>
            <a:t>157</a:t>
          </a:fld>
          <a:endParaRPr lang="en-AU" sz="1400" b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753963</xdr:colOff>
      <xdr:row>100</xdr:row>
      <xdr:rowOff>178598</xdr:rowOff>
    </xdr:from>
    <xdr:to>
      <xdr:col>1</xdr:col>
      <xdr:colOff>88180</xdr:colOff>
      <xdr:row>102</xdr:row>
      <xdr:rowOff>100157</xdr:rowOff>
    </xdr:to>
    <xdr:sp macro="" textlink="$U$20">
      <xdr:nvSpPr>
        <xdr:cNvPr id="7" name="Rectangle 6"/>
        <xdr:cNvSpPr/>
      </xdr:nvSpPr>
      <xdr:spPr>
        <a:xfrm>
          <a:off x="18746688" y="20590673"/>
          <a:ext cx="629617" cy="302559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4BE03F04-8419-4A64-A66E-B9D199983D21}" type="TxLink">
            <a:rPr lang="en-AU" sz="1400" b="1">
              <a:solidFill>
                <a:schemeClr val="bg1">
                  <a:lumMod val="50000"/>
                </a:schemeClr>
              </a:solidFill>
            </a:rPr>
            <a:pPr algn="l"/>
            <a:t>47</a:t>
          </a:fld>
          <a:endParaRPr lang="en-AU" sz="1400" b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17</xdr:col>
      <xdr:colOff>295684</xdr:colOff>
      <xdr:row>95</xdr:row>
      <xdr:rowOff>139417</xdr:rowOff>
    </xdr:from>
    <xdr:to>
      <xdr:col>18</xdr:col>
      <xdr:colOff>0</xdr:colOff>
      <xdr:row>97</xdr:row>
      <xdr:rowOff>60976</xdr:rowOff>
    </xdr:to>
    <xdr:sp macro="" textlink="$AB$20">
      <xdr:nvSpPr>
        <xdr:cNvPr id="8" name="Rectangle 7"/>
        <xdr:cNvSpPr/>
      </xdr:nvSpPr>
      <xdr:spPr>
        <a:xfrm>
          <a:off x="29794609" y="19598992"/>
          <a:ext cx="190091" cy="302559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FBBD3F43-6782-4FA6-BF0D-227683A7AA05}" type="TxLink">
            <a:rPr lang="en-AU" sz="1400" b="1">
              <a:solidFill>
                <a:schemeClr val="bg1">
                  <a:lumMod val="50000"/>
                </a:schemeClr>
              </a:solidFill>
            </a:rPr>
            <a:pPr algn="l"/>
            <a:t>4070</a:t>
          </a:fld>
          <a:endParaRPr lang="en-AU" sz="1400" b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16</xdr:col>
      <xdr:colOff>262067</xdr:colOff>
      <xdr:row>98</xdr:row>
      <xdr:rowOff>67700</xdr:rowOff>
    </xdr:from>
    <xdr:to>
      <xdr:col>17</xdr:col>
      <xdr:colOff>262453</xdr:colOff>
      <xdr:row>99</xdr:row>
      <xdr:rowOff>179759</xdr:rowOff>
    </xdr:to>
    <xdr:sp macro="" textlink="$AA$20">
      <xdr:nvSpPr>
        <xdr:cNvPr id="9" name="Rectangle 8"/>
        <xdr:cNvSpPr/>
      </xdr:nvSpPr>
      <xdr:spPr>
        <a:xfrm>
          <a:off x="28818017" y="20098775"/>
          <a:ext cx="943361" cy="302559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2B80C9B0-10E2-4F36-834F-2E8DCC5C65AC}" type="TxLink">
            <a:rPr lang="en-AU" sz="1400" b="1">
              <a:solidFill>
                <a:schemeClr val="bg1">
                  <a:lumMod val="50000"/>
                </a:schemeClr>
              </a:solidFill>
            </a:rPr>
            <a:pPr algn="l"/>
            <a:t>245</a:t>
          </a:fld>
          <a:endParaRPr lang="en-AU" sz="1400" b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249742</xdr:colOff>
      <xdr:row>101</xdr:row>
      <xdr:rowOff>7188</xdr:rowOff>
    </xdr:from>
    <xdr:to>
      <xdr:col>16</xdr:col>
      <xdr:colOff>549323</xdr:colOff>
      <xdr:row>102</xdr:row>
      <xdr:rowOff>119247</xdr:rowOff>
    </xdr:to>
    <xdr:sp macro="" textlink="$Z$20">
      <xdr:nvSpPr>
        <xdr:cNvPr id="10" name="Rectangle 9"/>
        <xdr:cNvSpPr/>
      </xdr:nvSpPr>
      <xdr:spPr>
        <a:xfrm>
          <a:off x="27605542" y="20609763"/>
          <a:ext cx="1499731" cy="302559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EA463046-2A15-42EE-ACF6-37695D4C9406}" type="TxLink">
            <a:rPr lang="en-AU" sz="1400" b="1">
              <a:solidFill>
                <a:schemeClr val="bg1">
                  <a:lumMod val="50000"/>
                </a:schemeClr>
              </a:solidFill>
            </a:rPr>
            <a:pPr algn="l"/>
            <a:t>35</a:t>
          </a:fld>
          <a:endParaRPr lang="en-AU" sz="1400" b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16</xdr:col>
      <xdr:colOff>0</xdr:colOff>
      <xdr:row>98</xdr:row>
      <xdr:rowOff>67700</xdr:rowOff>
    </xdr:from>
    <xdr:to>
      <xdr:col>16</xdr:col>
      <xdr:colOff>262453</xdr:colOff>
      <xdr:row>99</xdr:row>
      <xdr:rowOff>179759</xdr:rowOff>
    </xdr:to>
    <xdr:sp macro="" textlink="$AA$20">
      <xdr:nvSpPr>
        <xdr:cNvPr id="11" name="Rectangle 10"/>
        <xdr:cNvSpPr/>
      </xdr:nvSpPr>
      <xdr:spPr>
        <a:xfrm>
          <a:off x="28555950" y="20098775"/>
          <a:ext cx="262453" cy="302559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850382CD-1532-4A79-A2E1-295C98B92E99}" type="TxLink">
            <a:rPr lang="en-AU" sz="1400" b="1">
              <a:solidFill>
                <a:schemeClr val="bg1">
                  <a:lumMod val="50000"/>
                </a:schemeClr>
              </a:solidFill>
            </a:rPr>
            <a:pPr algn="l"/>
            <a:t>245</a:t>
          </a:fld>
          <a:endParaRPr lang="en-AU" sz="1400" b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5"/>
  <sheetViews>
    <sheetView tabSelected="1" view="pageBreakPreview" zoomScale="85" zoomScaleNormal="55" zoomScaleSheetLayoutView="85" workbookViewId="0">
      <selection activeCell="I32" sqref="I32"/>
    </sheetView>
  </sheetViews>
  <sheetFormatPr defaultRowHeight="15" x14ac:dyDescent="0.25"/>
  <cols>
    <col min="1" max="1" width="13.5703125" style="16" customWidth="1"/>
    <col min="2" max="2" width="9.140625" style="16" customWidth="1"/>
    <col min="3" max="3" width="7.85546875" style="16" customWidth="1"/>
    <col min="4" max="4" width="8.5703125" style="16" customWidth="1"/>
    <col min="5" max="5" width="6.5703125" style="16" customWidth="1"/>
    <col min="6" max="6" width="11.140625" style="16" customWidth="1"/>
    <col min="7" max="7" width="11.28515625" style="16" customWidth="1"/>
    <col min="8" max="8" width="1.85546875" style="16" customWidth="1"/>
    <col min="9" max="9" width="7.28515625" style="16" customWidth="1"/>
    <col min="10" max="10" width="6.85546875" style="16" customWidth="1"/>
    <col min="11" max="17" width="9.140625" style="16"/>
    <col min="18" max="18" width="12" style="16" customWidth="1"/>
    <col min="19" max="19" width="5.42578125" style="16" customWidth="1"/>
    <col min="20" max="20" width="1.5703125" style="16" customWidth="1"/>
    <col min="21" max="24" width="9.140625" style="16"/>
    <col min="25" max="25" width="11.5703125" style="16" customWidth="1"/>
    <col min="26" max="27" width="9.140625" style="16"/>
    <col min="28" max="28" width="7.28515625" style="16" customWidth="1"/>
    <col min="29" max="29" width="10" style="16" customWidth="1"/>
    <col min="30" max="16384" width="9.140625" style="16"/>
  </cols>
  <sheetData>
    <row r="1" spans="1:34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</row>
    <row r="2" spans="1:34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</row>
    <row r="3" spans="1:34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</row>
    <row r="4" spans="1:34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</row>
    <row r="5" spans="1:34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</row>
    <row r="6" spans="1:34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</row>
    <row r="7" spans="1:34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</row>
    <row r="8" spans="1:34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</row>
    <row r="9" spans="1:34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</row>
    <row r="10" spans="1:34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</row>
    <row r="11" spans="1:34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</row>
    <row r="12" spans="1:34" x14ac:dyDescent="0.25">
      <c r="A12" s="30" t="s">
        <v>43</v>
      </c>
      <c r="B12" s="30"/>
      <c r="C12" s="30"/>
      <c r="D12" s="30" t="s">
        <v>44</v>
      </c>
      <c r="E12" s="30"/>
      <c r="F12" s="30"/>
      <c r="G12" s="30" t="s">
        <v>47</v>
      </c>
      <c r="H12" s="30"/>
      <c r="I12" s="30"/>
      <c r="J12" s="27"/>
      <c r="K12" s="30" t="s">
        <v>43</v>
      </c>
      <c r="L12" s="30"/>
      <c r="M12" s="30"/>
      <c r="N12" s="30" t="s">
        <v>44</v>
      </c>
      <c r="O12" s="30"/>
      <c r="P12" s="30"/>
      <c r="Q12" s="30" t="s">
        <v>47</v>
      </c>
      <c r="R12" s="30"/>
      <c r="S12" s="27"/>
      <c r="T12" s="27"/>
      <c r="U12" s="30" t="s">
        <v>43</v>
      </c>
      <c r="V12" s="30"/>
      <c r="W12" s="30"/>
      <c r="X12" s="30" t="s">
        <v>44</v>
      </c>
      <c r="Y12" s="30"/>
      <c r="Z12" s="30"/>
      <c r="AA12" s="30" t="s">
        <v>47</v>
      </c>
      <c r="AB12" s="30"/>
      <c r="AC12" s="27"/>
    </row>
    <row r="13" spans="1:34" x14ac:dyDescent="0.25">
      <c r="A13" s="30" t="s">
        <v>45</v>
      </c>
      <c r="B13" s="30"/>
      <c r="C13" s="30"/>
      <c r="D13" s="30"/>
      <c r="E13" s="30"/>
      <c r="F13" s="27"/>
      <c r="G13" s="27"/>
      <c r="H13" s="27"/>
      <c r="I13" s="27"/>
      <c r="J13" s="31" t="s">
        <v>46</v>
      </c>
      <c r="K13" s="30" t="s">
        <v>45</v>
      </c>
      <c r="L13" s="30"/>
      <c r="M13" s="30"/>
      <c r="N13" s="30"/>
      <c r="O13" s="30"/>
      <c r="P13" s="27"/>
      <c r="Q13" s="27"/>
      <c r="R13" s="27"/>
      <c r="S13" s="31" t="s">
        <v>46</v>
      </c>
      <c r="T13" s="31"/>
      <c r="U13" s="30" t="s">
        <v>45</v>
      </c>
      <c r="V13" s="30"/>
      <c r="W13" s="30"/>
      <c r="X13" s="30"/>
      <c r="Y13" s="30"/>
      <c r="Z13" s="27"/>
      <c r="AA13" s="27"/>
      <c r="AB13" s="27"/>
      <c r="AC13" s="31" t="s">
        <v>46</v>
      </c>
      <c r="AH13" s="16" t="s">
        <v>93</v>
      </c>
    </row>
    <row r="14" spans="1:34" x14ac:dyDescent="0.25">
      <c r="A14" s="27" t="s">
        <v>97</v>
      </c>
      <c r="B14" s="27"/>
      <c r="C14" s="27"/>
      <c r="D14" s="27"/>
      <c r="E14" s="27"/>
      <c r="F14" s="27"/>
      <c r="G14" s="27"/>
      <c r="H14" s="27"/>
      <c r="I14" s="27"/>
      <c r="J14" s="27"/>
      <c r="K14" s="27" t="s">
        <v>97</v>
      </c>
      <c r="L14" s="27"/>
      <c r="M14" s="27"/>
      <c r="N14" s="27"/>
      <c r="O14" s="27"/>
      <c r="P14" s="27"/>
      <c r="Q14" s="27"/>
      <c r="R14" s="27"/>
      <c r="S14" s="27"/>
      <c r="T14" s="27"/>
      <c r="U14" s="27" t="s">
        <v>97</v>
      </c>
      <c r="V14" s="27"/>
      <c r="W14" s="27"/>
      <c r="X14" s="27"/>
      <c r="Y14" s="27"/>
      <c r="Z14" s="27"/>
      <c r="AA14" s="27"/>
      <c r="AB14" s="27"/>
      <c r="AC14" s="27"/>
    </row>
    <row r="15" spans="1:34" ht="21" x14ac:dyDescent="0.35">
      <c r="A15" s="17" t="s">
        <v>78</v>
      </c>
      <c r="B15" s="18"/>
      <c r="C15" s="18"/>
      <c r="D15" s="27"/>
      <c r="E15" s="27"/>
      <c r="F15" s="27"/>
      <c r="G15" s="27"/>
      <c r="H15" s="27"/>
      <c r="I15" s="27"/>
      <c r="J15" s="27"/>
      <c r="K15" s="18"/>
      <c r="L15" s="18"/>
      <c r="M15" s="18"/>
      <c r="N15" s="18"/>
      <c r="O15" s="19" t="s">
        <v>51</v>
      </c>
      <c r="P15" s="18"/>
      <c r="Q15" s="18"/>
      <c r="R15" s="18"/>
      <c r="S15" s="18"/>
      <c r="T15" s="18"/>
      <c r="U15" s="18"/>
      <c r="V15" s="18"/>
      <c r="W15" s="18"/>
      <c r="X15" s="18"/>
      <c r="Y15" s="19" t="s">
        <v>74</v>
      </c>
      <c r="Z15" s="18"/>
      <c r="AA15" s="18"/>
      <c r="AB15" s="18"/>
      <c r="AC15" s="18"/>
    </row>
    <row r="16" spans="1:34" ht="12.75" customHeight="1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spans="1:29" ht="19.5" thickBot="1" x14ac:dyDescent="0.35">
      <c r="A17" s="33" t="s">
        <v>77</v>
      </c>
      <c r="B17" s="33"/>
      <c r="C17" s="27"/>
      <c r="D17" s="27"/>
      <c r="E17" s="27"/>
      <c r="F17" s="27"/>
      <c r="G17" s="27"/>
      <c r="H17" s="27"/>
      <c r="I17" s="27"/>
      <c r="J17" s="27"/>
      <c r="K17" s="3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spans="1:29" ht="19.5" thickBot="1" x14ac:dyDescent="0.35">
      <c r="A18" s="46"/>
      <c r="B18" s="47"/>
      <c r="C18" s="48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spans="1:29" ht="19.5" thickBot="1" x14ac:dyDescent="0.35">
      <c r="A19" s="33" t="s">
        <v>80</v>
      </c>
      <c r="B19" s="33"/>
      <c r="C19" s="34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 spans="1:29" ht="19.5" thickBot="1" x14ac:dyDescent="0.35">
      <c r="A20" s="46"/>
      <c r="B20" s="47"/>
      <c r="C20" s="48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spans="1:29" ht="19.5" thickBot="1" x14ac:dyDescent="0.35">
      <c r="A21" s="32" t="s">
        <v>75</v>
      </c>
      <c r="B21" s="32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spans="1:29" ht="19.5" thickBot="1" x14ac:dyDescent="0.35">
      <c r="A22" s="46"/>
      <c r="B22" s="47"/>
      <c r="C22" s="48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spans="1:29" ht="19.5" thickBot="1" x14ac:dyDescent="0.35">
      <c r="A23" s="32" t="s">
        <v>76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spans="1:29" ht="19.5" thickBot="1" x14ac:dyDescent="0.35">
      <c r="A24" s="46"/>
      <c r="B24" s="47"/>
      <c r="C24" s="48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</row>
    <row r="25" spans="1:29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spans="1:29" ht="21" x14ac:dyDescent="0.35">
      <c r="A26" s="28" t="s">
        <v>54</v>
      </c>
      <c r="B26" s="29"/>
      <c r="C26" s="29"/>
      <c r="D26" s="29"/>
      <c r="E26" s="29"/>
      <c r="F26" s="29"/>
      <c r="G26" s="29"/>
      <c r="H26" s="29"/>
      <c r="I26" s="29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 spans="1:29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spans="1:29" ht="19.5" thickBot="1" x14ac:dyDescent="0.35">
      <c r="A28" s="20" t="s">
        <v>14</v>
      </c>
      <c r="B28" s="20"/>
      <c r="C28" s="20" t="s">
        <v>15</v>
      </c>
      <c r="D28" s="20"/>
      <c r="E28" s="20"/>
      <c r="F28" s="20" t="s">
        <v>72</v>
      </c>
      <c r="G28" s="20"/>
      <c r="H28" s="20"/>
      <c r="I28" s="20" t="s">
        <v>79</v>
      </c>
      <c r="J28" s="20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spans="1:29" ht="19.5" thickBot="1" x14ac:dyDescent="0.35">
      <c r="A29" s="15">
        <v>9000</v>
      </c>
      <c r="B29" s="29" t="s">
        <v>56</v>
      </c>
      <c r="C29" s="15">
        <v>5000</v>
      </c>
      <c r="D29" s="29" t="s">
        <v>56</v>
      </c>
      <c r="E29" s="27"/>
      <c r="F29" s="15">
        <v>12000</v>
      </c>
      <c r="G29" s="29" t="s">
        <v>56</v>
      </c>
      <c r="H29" s="29"/>
      <c r="I29" s="49"/>
      <c r="J29" s="50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spans="1:29" ht="18.75" x14ac:dyDescent="0.3">
      <c r="A30" s="29"/>
      <c r="B30" s="29"/>
      <c r="C30" s="29"/>
      <c r="D30" s="29" t="s">
        <v>67</v>
      </c>
      <c r="E30" s="29"/>
      <c r="F30" s="29"/>
      <c r="G30" s="29"/>
      <c r="H30" s="29"/>
      <c r="I30" s="29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</row>
    <row r="31" spans="1:29" ht="19.5" thickBot="1" x14ac:dyDescent="0.35">
      <c r="A31" s="20" t="s">
        <v>65</v>
      </c>
      <c r="B31" s="20"/>
      <c r="C31" s="20"/>
      <c r="D31" s="20" t="s">
        <v>64</v>
      </c>
      <c r="E31" s="21"/>
      <c r="F31" s="20"/>
      <c r="G31" s="20"/>
      <c r="H31" s="20"/>
      <c r="I31" s="20"/>
      <c r="J31" s="20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</row>
    <row r="32" spans="1:29" ht="19.5" thickBot="1" x14ac:dyDescent="0.35">
      <c r="A32" s="22">
        <f>formula!AG20</f>
        <v>4108.9891417609833</v>
      </c>
      <c r="B32" s="29" t="s">
        <v>56</v>
      </c>
      <c r="C32" s="27"/>
      <c r="D32" s="15">
        <v>5</v>
      </c>
      <c r="E32" s="29" t="s">
        <v>63</v>
      </c>
      <c r="F32" s="35" t="str">
        <f>IF(D32&lt;('Punching Calculator'!F29/3000+1), "*error min 3000mm frame spacing", "*suitable")</f>
        <v>*suitable</v>
      </c>
      <c r="G32" s="27"/>
      <c r="H32" s="27"/>
      <c r="I32" s="27"/>
      <c r="J32" s="27"/>
      <c r="K32" s="3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spans="1:29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</row>
    <row r="34" spans="1:29" ht="19.5" thickBot="1" x14ac:dyDescent="0.35">
      <c r="A34" s="20" t="s">
        <v>23</v>
      </c>
      <c r="B34" s="23"/>
      <c r="C34" s="23"/>
      <c r="D34" s="23"/>
      <c r="E34" s="27"/>
      <c r="F34" s="20" t="s">
        <v>57</v>
      </c>
      <c r="G34" s="23"/>
      <c r="H34" s="23"/>
      <c r="I34" s="23"/>
      <c r="J34" s="23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spans="1:29" ht="19.5" thickBot="1" x14ac:dyDescent="0.35">
      <c r="A35" s="51" t="s">
        <v>21</v>
      </c>
      <c r="B35" s="52"/>
      <c r="C35" s="52"/>
      <c r="D35" s="53"/>
      <c r="E35" s="27"/>
      <c r="F35" s="29" t="s">
        <v>5</v>
      </c>
      <c r="G35" s="15" t="s">
        <v>87</v>
      </c>
      <c r="H35" s="29"/>
      <c r="I35" s="24">
        <f>VLOOKUP(G35,formula!X4:Y7,2)</f>
        <v>152</v>
      </c>
      <c r="J35" s="29" t="s">
        <v>56</v>
      </c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spans="1:29" ht="18" customHeight="1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</row>
    <row r="37" spans="1:29" ht="19.5" thickBot="1" x14ac:dyDescent="0.35">
      <c r="A37" s="20" t="s">
        <v>17</v>
      </c>
      <c r="B37" s="25"/>
      <c r="C37" s="25"/>
      <c r="D37" s="23"/>
      <c r="E37" s="27"/>
      <c r="F37" s="20" t="s">
        <v>16</v>
      </c>
      <c r="G37" s="23"/>
      <c r="H37" s="23"/>
      <c r="I37" s="25"/>
      <c r="J37" s="25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 spans="1:29" ht="17.25" customHeight="1" thickBot="1" x14ac:dyDescent="0.35">
      <c r="A38" s="15" t="s">
        <v>92</v>
      </c>
      <c r="B38" s="24">
        <f>VLOOKUP(A38,formula!AA4:AB5,2)</f>
        <v>16</v>
      </c>
      <c r="C38" s="29" t="s">
        <v>56</v>
      </c>
      <c r="D38" s="27"/>
      <c r="E38" s="27"/>
      <c r="F38" s="29" t="s">
        <v>62</v>
      </c>
      <c r="G38" s="15" t="s">
        <v>84</v>
      </c>
      <c r="H38" s="29"/>
      <c r="I38" s="24">
        <f>VLOOKUP(G38,formula!U4:V8,2)</f>
        <v>64</v>
      </c>
      <c r="J38" s="29" t="s">
        <v>56</v>
      </c>
      <c r="K38" s="37" t="s">
        <v>55</v>
      </c>
      <c r="L38" s="30"/>
      <c r="M38" s="38" t="s">
        <v>49</v>
      </c>
      <c r="N38" s="38"/>
      <c r="O38" s="38" t="s">
        <v>59</v>
      </c>
      <c r="P38" s="38"/>
      <c r="Q38" s="39" t="s">
        <v>50</v>
      </c>
      <c r="R38" s="39" t="s">
        <v>60</v>
      </c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1:29" ht="18.75" x14ac:dyDescent="0.3">
      <c r="A39" s="29"/>
      <c r="B39" s="29"/>
      <c r="C39" s="29"/>
      <c r="D39" s="27"/>
      <c r="E39" s="27"/>
      <c r="F39" s="27"/>
      <c r="G39" s="27"/>
      <c r="H39" s="27"/>
      <c r="I39" s="27"/>
      <c r="J39" s="27"/>
      <c r="K39" s="40" t="s">
        <v>52</v>
      </c>
      <c r="L39" s="41"/>
      <c r="M39" s="40" t="str">
        <f>'Punching Calculator'!$G$35</f>
        <v>C150</v>
      </c>
      <c r="N39" s="41"/>
      <c r="O39" s="42">
        <f>formula!$T$20</f>
        <v>4298.6177147008202</v>
      </c>
      <c r="P39" s="41"/>
      <c r="Q39" s="42">
        <f>formula!$AD$20</f>
        <v>10</v>
      </c>
      <c r="R39" s="43">
        <f>(O39*Q39)/1000</f>
        <v>42.986177147008199</v>
      </c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1:29" ht="19.5" thickBot="1" x14ac:dyDescent="0.35">
      <c r="A40" s="20" t="s">
        <v>18</v>
      </c>
      <c r="B40" s="25"/>
      <c r="C40" s="25"/>
      <c r="D40" s="23"/>
      <c r="E40" s="27"/>
      <c r="F40" s="20" t="s">
        <v>19</v>
      </c>
      <c r="G40" s="23"/>
      <c r="H40" s="23"/>
      <c r="I40" s="23"/>
      <c r="J40" s="23"/>
      <c r="K40" s="40" t="s">
        <v>53</v>
      </c>
      <c r="L40" s="41"/>
      <c r="M40" s="44" t="str">
        <f>'Punching Calculator'!$G$35</f>
        <v>C150</v>
      </c>
      <c r="N40" s="41"/>
      <c r="O40" s="42">
        <f>formula!$Y$20</f>
        <v>4117.3986420336578</v>
      </c>
      <c r="P40" s="41"/>
      <c r="Q40" s="42">
        <f>formula!$AE$20</f>
        <v>10</v>
      </c>
      <c r="R40" s="45">
        <f>(O40*Q40)/1000</f>
        <v>41.173986420336583</v>
      </c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spans="1:29" ht="19.5" customHeight="1" thickBot="1" x14ac:dyDescent="0.35">
      <c r="A41" s="15" t="s">
        <v>58</v>
      </c>
      <c r="B41" s="24">
        <f>VLOOKUP(A41,formula!AA4:AB5,2)</f>
        <v>29</v>
      </c>
      <c r="C41" s="29" t="s">
        <v>56</v>
      </c>
      <c r="D41" s="27"/>
      <c r="E41" s="27"/>
      <c r="F41" s="29" t="s">
        <v>62</v>
      </c>
      <c r="G41" s="15" t="s">
        <v>84</v>
      </c>
      <c r="H41" s="29"/>
      <c r="I41" s="24">
        <f>VLOOKUP(G41,formula!U4:V8,2)</f>
        <v>64</v>
      </c>
      <c r="J41" s="29" t="s">
        <v>56</v>
      </c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1:29" ht="15.75" customHeight="1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spans="1:29" ht="18.75" x14ac:dyDescent="0.3">
      <c r="A43" s="20" t="s">
        <v>61</v>
      </c>
      <c r="B43" s="20"/>
      <c r="C43" s="20"/>
      <c r="D43" s="20"/>
      <c r="E43" s="20"/>
      <c r="F43" s="20"/>
      <c r="G43" s="20"/>
      <c r="H43" s="20"/>
      <c r="I43" s="20"/>
      <c r="J43" s="20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1:29" ht="18.75" x14ac:dyDescent="0.3">
      <c r="A44" s="29" t="str">
        <f>VLOOKUP(formula!$A19,formula!$A$3:$Q$3,formula!Q$18,FALSE)</f>
        <v>Notes:</v>
      </c>
      <c r="B44" s="36">
        <f>VLOOKUP('Punching Calculator'!$A35,formula!$A$4:$Q$15,formula!Q$18,FALSE)</f>
        <v>0</v>
      </c>
      <c r="C44" s="29"/>
      <c r="D44" s="29"/>
      <c r="E44" s="29"/>
      <c r="F44" s="29"/>
      <c r="G44" s="29"/>
      <c r="H44" s="29"/>
      <c r="I44" s="29"/>
      <c r="J44" s="29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spans="1:29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</row>
    <row r="46" spans="1:29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spans="1:29" x14ac:dyDescent="0.25">
      <c r="U47" s="16" t="s">
        <v>48</v>
      </c>
      <c r="Z47" s="16" t="s">
        <v>48</v>
      </c>
    </row>
    <row r="48" spans="1:29" x14ac:dyDescent="0.25">
      <c r="I48" s="26"/>
    </row>
    <row r="55" spans="9:9" x14ac:dyDescent="0.25">
      <c r="I55" s="26"/>
    </row>
  </sheetData>
  <sheetProtection sheet="1" objects="1" scenarios="1"/>
  <dataConsolidate/>
  <mergeCells count="6">
    <mergeCell ref="A18:C18"/>
    <mergeCell ref="I29:J29"/>
    <mergeCell ref="A35:D35"/>
    <mergeCell ref="A24:C24"/>
    <mergeCell ref="A22:C22"/>
    <mergeCell ref="A20:C20"/>
  </mergeCells>
  <phoneticPr fontId="0" type="noConversion"/>
  <conditionalFormatting sqref="F32">
    <cfRule type="cellIs" dxfId="1" priority="1" operator="equal">
      <formula>"*suitable"</formula>
    </cfRule>
    <cfRule type="cellIs" dxfId="0" priority="2" operator="equal">
      <formula>"*error min 3000mm frame spacing"</formula>
    </cfRule>
  </conditionalFormatting>
  <pageMargins left="1" right="1" top="1" bottom="1" header="0.5" footer="0.5"/>
  <pageSetup paperSize="9" scale="90" fitToWidth="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formula!$A$4:$A$11</xm:f>
          </x14:formula1>
          <xm:sqref>A35:D35</xm:sqref>
        </x14:dataValidation>
        <x14:dataValidation type="list" allowBlank="1" showInputMessage="1" showErrorMessage="1">
          <x14:formula1>
            <xm:f>formula!$X$4:$X$7</xm:f>
          </x14:formula1>
          <xm:sqref>G35</xm:sqref>
        </x14:dataValidation>
        <x14:dataValidation type="list" allowBlank="1" showInputMessage="1" showErrorMessage="1">
          <x14:formula1>
            <xm:f>formula!$U$4:$U$8</xm:f>
          </x14:formula1>
          <xm:sqref>G38</xm:sqref>
        </x14:dataValidation>
        <x14:dataValidation type="list" allowBlank="1" showInputMessage="1" showErrorMessage="1">
          <x14:formula1>
            <xm:f>formula!$AA$4:$AA$5</xm:f>
          </x14:formula1>
          <xm:sqref>A38</xm:sqref>
        </x14:dataValidation>
        <x14:dataValidation type="list" allowBlank="1" showInputMessage="1" showErrorMessage="1">
          <x14:formula1>
            <xm:f>formula!$U$4:$U$8</xm:f>
          </x14:formula1>
          <xm:sqref>G41</xm:sqref>
        </x14:dataValidation>
        <x14:dataValidation type="list" allowBlank="1" showInputMessage="1" showErrorMessage="1">
          <x14:formula1>
            <xm:f>formula!$AA$4:$AA$5</xm:f>
          </x14:formula1>
          <xm:sqref>A41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T47"/>
  <sheetViews>
    <sheetView topLeftCell="G1" zoomScale="85" zoomScaleNormal="85" workbookViewId="0">
      <selection activeCell="AG20" sqref="AG20"/>
    </sheetView>
  </sheetViews>
  <sheetFormatPr defaultRowHeight="15" x14ac:dyDescent="0.25"/>
  <cols>
    <col min="1" max="1" width="19.42578125" bestFit="1" customWidth="1"/>
    <col min="2" max="2" width="12.5703125" bestFit="1" customWidth="1"/>
    <col min="3" max="3" width="9.42578125" bestFit="1" customWidth="1"/>
    <col min="4" max="4" width="11.28515625" bestFit="1" customWidth="1"/>
    <col min="5" max="5" width="13.140625" bestFit="1" customWidth="1"/>
    <col min="6" max="6" width="15.42578125" bestFit="1" customWidth="1"/>
    <col min="7" max="7" width="13.140625" bestFit="1" customWidth="1"/>
    <col min="8" max="8" width="6.7109375" bestFit="1" customWidth="1"/>
    <col min="9" max="9" width="7.7109375" bestFit="1" customWidth="1"/>
    <col min="10" max="10" width="6.7109375" bestFit="1" customWidth="1"/>
    <col min="11" max="11" width="5.7109375" bestFit="1" customWidth="1"/>
    <col min="12" max="13" width="6.7109375" bestFit="1" customWidth="1"/>
    <col min="14" max="14" width="5.7109375" bestFit="1" customWidth="1"/>
    <col min="15" max="15" width="9" bestFit="1" customWidth="1"/>
    <col min="16" max="16" width="9" customWidth="1"/>
    <col min="17" max="17" width="14.140625" customWidth="1"/>
    <col min="18" max="18" width="7.28515625" bestFit="1" customWidth="1"/>
    <col min="19" max="19" width="4.28515625" customWidth="1"/>
    <col min="20" max="20" width="13.42578125" bestFit="1" customWidth="1"/>
    <col min="21" max="24" width="10.7109375" bestFit="1" customWidth="1"/>
    <col min="25" max="25" width="14.7109375" bestFit="1" customWidth="1"/>
    <col min="26" max="36" width="11.85546875" bestFit="1" customWidth="1"/>
    <col min="38" max="39" width="12.28515625" bestFit="1" customWidth="1"/>
    <col min="40" max="40" width="15.5703125" bestFit="1" customWidth="1"/>
    <col min="41" max="41" width="13.42578125" bestFit="1" customWidth="1"/>
    <col min="42" max="42" width="20" bestFit="1" customWidth="1"/>
  </cols>
  <sheetData>
    <row r="2" spans="1:28" x14ac:dyDescent="0.25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>
        <v>10</v>
      </c>
      <c r="K2">
        <v>11</v>
      </c>
      <c r="L2">
        <v>12</v>
      </c>
      <c r="M2">
        <v>13</v>
      </c>
      <c r="N2">
        <v>14</v>
      </c>
      <c r="O2">
        <v>15</v>
      </c>
      <c r="P2">
        <v>16</v>
      </c>
      <c r="Q2">
        <v>17</v>
      </c>
      <c r="U2" s="14" t="s">
        <v>62</v>
      </c>
      <c r="V2" s="13"/>
      <c r="X2" s="14" t="s">
        <v>5</v>
      </c>
      <c r="Y2" s="13"/>
      <c r="AA2" s="14" t="s">
        <v>91</v>
      </c>
      <c r="AB2" s="13"/>
    </row>
    <row r="3" spans="1:28" x14ac:dyDescent="0.25">
      <c r="A3" s="1" t="s">
        <v>23</v>
      </c>
      <c r="B3" s="1" t="s">
        <v>4</v>
      </c>
      <c r="C3" s="1" t="s">
        <v>5</v>
      </c>
      <c r="D3" s="1" t="s">
        <v>2</v>
      </c>
      <c r="E3" s="1" t="s">
        <v>3</v>
      </c>
      <c r="F3" s="1" t="s">
        <v>29</v>
      </c>
      <c r="G3" s="1" t="s">
        <v>30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38</v>
      </c>
      <c r="P3" s="1" t="s">
        <v>39</v>
      </c>
      <c r="Q3" s="1" t="s">
        <v>73</v>
      </c>
      <c r="U3" s="13" t="s">
        <v>81</v>
      </c>
      <c r="V3" s="13" t="s">
        <v>81</v>
      </c>
      <c r="X3" s="13" t="s">
        <v>81</v>
      </c>
      <c r="Y3" s="13" t="s">
        <v>81</v>
      </c>
      <c r="AA3" s="13" t="s">
        <v>81</v>
      </c>
      <c r="AB3" s="13" t="s">
        <v>81</v>
      </c>
    </row>
    <row r="4" spans="1:28" x14ac:dyDescent="0.25">
      <c r="A4" t="s">
        <v>94</v>
      </c>
      <c r="B4">
        <v>5</v>
      </c>
      <c r="C4">
        <v>152</v>
      </c>
      <c r="D4">
        <v>2.5</v>
      </c>
      <c r="E4" s="7">
        <v>17.25</v>
      </c>
      <c r="F4" s="7">
        <v>46.64</v>
      </c>
      <c r="G4" s="7">
        <v>5</v>
      </c>
      <c r="H4" s="7">
        <v>48.4</v>
      </c>
      <c r="I4" s="7">
        <v>158.4</v>
      </c>
      <c r="J4" s="7">
        <v>120.77</v>
      </c>
      <c r="K4" s="7">
        <v>50.77</v>
      </c>
      <c r="L4" s="7">
        <v>35</v>
      </c>
      <c r="M4" s="7">
        <v>245</v>
      </c>
      <c r="N4" s="7">
        <v>47</v>
      </c>
      <c r="O4" s="7">
        <v>0</v>
      </c>
      <c r="P4" s="7">
        <v>60</v>
      </c>
      <c r="U4" s="7" t="s">
        <v>82</v>
      </c>
      <c r="V4" s="4">
        <v>61</v>
      </c>
      <c r="W4" s="7"/>
      <c r="X4" s="7" t="s">
        <v>87</v>
      </c>
      <c r="Y4" s="4">
        <v>152</v>
      </c>
      <c r="AA4" s="7" t="s">
        <v>92</v>
      </c>
      <c r="AB4" s="4">
        <v>16</v>
      </c>
    </row>
    <row r="5" spans="1:28" x14ac:dyDescent="0.25">
      <c r="A5" t="s">
        <v>21</v>
      </c>
      <c r="B5">
        <v>11</v>
      </c>
      <c r="C5">
        <v>152</v>
      </c>
      <c r="D5">
        <v>2.5</v>
      </c>
      <c r="E5" s="7">
        <v>32.86</v>
      </c>
      <c r="F5" s="7">
        <v>60.53</v>
      </c>
      <c r="G5" s="7">
        <v>5</v>
      </c>
      <c r="H5" s="7">
        <v>47.22</v>
      </c>
      <c r="I5" s="7">
        <v>157.22</v>
      </c>
      <c r="J5" s="7">
        <v>120.73</v>
      </c>
      <c r="K5" s="7">
        <v>50.73</v>
      </c>
      <c r="L5" s="7">
        <v>35</v>
      </c>
      <c r="M5" s="7">
        <v>245</v>
      </c>
      <c r="N5" s="7">
        <v>47</v>
      </c>
      <c r="O5" s="7">
        <v>0</v>
      </c>
      <c r="P5" s="7">
        <v>60</v>
      </c>
      <c r="U5" s="7" t="s">
        <v>83</v>
      </c>
      <c r="V5" s="4">
        <v>64</v>
      </c>
      <c r="W5" s="7"/>
      <c r="X5" s="7" t="s">
        <v>88</v>
      </c>
      <c r="Y5" s="4">
        <v>203</v>
      </c>
      <c r="AA5" s="7" t="s">
        <v>58</v>
      </c>
      <c r="AB5" s="4">
        <v>29</v>
      </c>
    </row>
    <row r="6" spans="1:28" x14ac:dyDescent="0.25">
      <c r="A6" t="s">
        <v>20</v>
      </c>
      <c r="B6">
        <v>15</v>
      </c>
      <c r="C6">
        <v>152</v>
      </c>
      <c r="D6">
        <v>2.5</v>
      </c>
      <c r="E6" s="7">
        <v>43.11</v>
      </c>
      <c r="F6" s="7">
        <v>61.13</v>
      </c>
      <c r="G6" s="7">
        <v>5</v>
      </c>
      <c r="H6" s="7">
        <v>39.71</v>
      </c>
      <c r="I6" s="7">
        <v>149.71</v>
      </c>
      <c r="J6" s="7">
        <v>109.6</v>
      </c>
      <c r="K6" s="7">
        <v>39.6</v>
      </c>
      <c r="L6" s="7">
        <v>35</v>
      </c>
      <c r="M6" s="7">
        <v>245</v>
      </c>
      <c r="N6" s="7">
        <v>47</v>
      </c>
      <c r="O6" s="7">
        <v>0</v>
      </c>
      <c r="P6" s="7">
        <v>60</v>
      </c>
      <c r="U6" s="7" t="s">
        <v>84</v>
      </c>
      <c r="V6" s="4">
        <v>64</v>
      </c>
      <c r="W6" s="7"/>
      <c r="X6" s="7" t="s">
        <v>89</v>
      </c>
      <c r="Y6" s="4">
        <v>254</v>
      </c>
    </row>
    <row r="7" spans="1:28" x14ac:dyDescent="0.25">
      <c r="A7" t="s">
        <v>22</v>
      </c>
      <c r="B7">
        <v>22.5</v>
      </c>
      <c r="C7">
        <v>152</v>
      </c>
      <c r="D7">
        <v>2.5</v>
      </c>
      <c r="E7" s="7">
        <v>61.93</v>
      </c>
      <c r="F7" s="7">
        <v>53.11</v>
      </c>
      <c r="G7" s="7">
        <v>5</v>
      </c>
      <c r="H7" s="7">
        <v>37.880000000000003</v>
      </c>
      <c r="I7" s="7">
        <v>137.88</v>
      </c>
      <c r="J7" s="7">
        <v>104.43</v>
      </c>
      <c r="K7" s="7">
        <v>34.43</v>
      </c>
      <c r="L7" s="7">
        <v>35</v>
      </c>
      <c r="M7" s="7">
        <v>245</v>
      </c>
      <c r="N7" s="7">
        <v>47</v>
      </c>
      <c r="O7" s="7">
        <v>0</v>
      </c>
      <c r="P7" s="7">
        <v>60</v>
      </c>
      <c r="U7" s="7" t="s">
        <v>85</v>
      </c>
      <c r="V7" s="4">
        <v>75</v>
      </c>
      <c r="W7" s="7"/>
      <c r="X7" s="7" t="s">
        <v>90</v>
      </c>
      <c r="Y7" s="4">
        <v>300</v>
      </c>
      <c r="AA7" s="7"/>
      <c r="AB7" s="4"/>
    </row>
    <row r="8" spans="1:28" x14ac:dyDescent="0.25">
      <c r="A8" t="s">
        <v>95</v>
      </c>
      <c r="B8">
        <v>5</v>
      </c>
      <c r="C8">
        <v>203</v>
      </c>
      <c r="D8">
        <v>2.5</v>
      </c>
      <c r="E8" s="7">
        <v>20.69</v>
      </c>
      <c r="F8" s="7">
        <v>17.760000000000002</v>
      </c>
      <c r="G8" s="7">
        <v>5</v>
      </c>
      <c r="H8" s="7">
        <v>64.91</v>
      </c>
      <c r="I8" s="7">
        <v>204.91</v>
      </c>
      <c r="J8" s="7">
        <v>161.85</v>
      </c>
      <c r="K8" s="7">
        <v>71.849999999999994</v>
      </c>
      <c r="L8" s="7">
        <v>37.4</v>
      </c>
      <c r="M8" s="7">
        <v>247.4</v>
      </c>
      <c r="N8" s="7">
        <v>47</v>
      </c>
      <c r="O8" s="7">
        <v>0</v>
      </c>
      <c r="P8" s="7">
        <v>100</v>
      </c>
      <c r="U8" s="7" t="s">
        <v>86</v>
      </c>
      <c r="V8" s="4">
        <v>75</v>
      </c>
      <c r="W8" s="7"/>
      <c r="X8" s="7"/>
      <c r="Y8" s="4"/>
    </row>
    <row r="9" spans="1:28" x14ac:dyDescent="0.25">
      <c r="A9" t="s">
        <v>24</v>
      </c>
      <c r="B9">
        <v>11</v>
      </c>
      <c r="C9">
        <v>203</v>
      </c>
      <c r="D9">
        <v>2.5</v>
      </c>
      <c r="E9" s="7">
        <v>41.95</v>
      </c>
      <c r="F9" s="7">
        <v>37.65</v>
      </c>
      <c r="G9" s="7">
        <v>5</v>
      </c>
      <c r="H9" s="7">
        <v>58.66</v>
      </c>
      <c r="I9" s="7">
        <v>198.66</v>
      </c>
      <c r="J9" s="7">
        <v>161.03</v>
      </c>
      <c r="K9" s="7">
        <v>71.03</v>
      </c>
      <c r="L9" s="7">
        <v>38.74</v>
      </c>
      <c r="M9" s="7">
        <v>248.74</v>
      </c>
      <c r="N9" s="7">
        <v>47</v>
      </c>
      <c r="O9" s="7">
        <v>0</v>
      </c>
      <c r="P9" s="7">
        <v>100</v>
      </c>
      <c r="Q9" s="11"/>
      <c r="U9" s="7"/>
      <c r="V9" s="7"/>
      <c r="W9" s="7"/>
      <c r="Y9" s="7"/>
    </row>
    <row r="10" spans="1:28" x14ac:dyDescent="0.25">
      <c r="A10" t="s">
        <v>25</v>
      </c>
      <c r="B10">
        <v>15</v>
      </c>
      <c r="C10">
        <v>203</v>
      </c>
      <c r="D10">
        <v>2.5</v>
      </c>
      <c r="E10" s="7">
        <v>57.15</v>
      </c>
      <c r="F10" s="7">
        <v>52.84</v>
      </c>
      <c r="G10" s="7">
        <v>5</v>
      </c>
      <c r="H10" s="7">
        <v>48.03</v>
      </c>
      <c r="I10" s="7">
        <v>188.03</v>
      </c>
      <c r="J10" s="7">
        <v>144.68</v>
      </c>
      <c r="K10" s="7">
        <v>54.68</v>
      </c>
      <c r="L10" s="7">
        <v>42.46</v>
      </c>
      <c r="M10" s="7">
        <v>252.46</v>
      </c>
      <c r="N10" s="7">
        <v>47</v>
      </c>
      <c r="O10" s="7">
        <v>0</v>
      </c>
      <c r="P10" s="7">
        <v>100</v>
      </c>
      <c r="U10" s="7"/>
      <c r="V10" s="7"/>
      <c r="W10" s="7"/>
      <c r="Y10" s="7"/>
    </row>
    <row r="11" spans="1:28" x14ac:dyDescent="0.25">
      <c r="A11" t="s">
        <v>26</v>
      </c>
      <c r="B11">
        <v>22.5</v>
      </c>
      <c r="C11">
        <v>203</v>
      </c>
      <c r="D11">
        <v>2.5</v>
      </c>
      <c r="E11" s="7">
        <v>80.61</v>
      </c>
      <c r="F11" s="7">
        <v>65.36</v>
      </c>
      <c r="G11" s="7">
        <v>5</v>
      </c>
      <c r="H11" s="7">
        <v>41.08</v>
      </c>
      <c r="I11" s="7">
        <v>171.08</v>
      </c>
      <c r="J11" s="7">
        <v>131.75</v>
      </c>
      <c r="K11" s="7">
        <v>41.75</v>
      </c>
      <c r="L11" s="7">
        <v>35</v>
      </c>
      <c r="M11" s="7">
        <v>245</v>
      </c>
      <c r="N11" s="7">
        <v>47</v>
      </c>
      <c r="O11" s="7">
        <v>0</v>
      </c>
      <c r="P11" s="7">
        <v>100</v>
      </c>
      <c r="U11" s="7"/>
      <c r="V11" s="7"/>
      <c r="W11" s="7"/>
      <c r="Y11" s="7"/>
    </row>
    <row r="12" spans="1:28" x14ac:dyDescent="0.25"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U12" s="7"/>
      <c r="V12" s="7"/>
      <c r="W12" s="7"/>
      <c r="Y12" s="7"/>
    </row>
    <row r="13" spans="1:28" x14ac:dyDescent="0.25"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U13" s="7"/>
      <c r="V13" s="7"/>
      <c r="W13" s="7"/>
      <c r="Y13" s="7"/>
    </row>
    <row r="14" spans="1:28" x14ac:dyDescent="0.25"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U14" s="7"/>
      <c r="V14" s="7"/>
      <c r="W14" s="7"/>
      <c r="Y14" s="7"/>
    </row>
    <row r="15" spans="1:28" x14ac:dyDescent="0.25"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U15" s="7"/>
      <c r="V15" s="7"/>
      <c r="W15" s="7"/>
    </row>
    <row r="18" spans="1:46" x14ac:dyDescent="0.25">
      <c r="A18">
        <v>1</v>
      </c>
      <c r="B18">
        <v>2</v>
      </c>
      <c r="C18">
        <v>3</v>
      </c>
      <c r="D18">
        <v>4</v>
      </c>
      <c r="E18">
        <v>5</v>
      </c>
      <c r="F18">
        <v>6</v>
      </c>
      <c r="G18">
        <v>7</v>
      </c>
      <c r="H18">
        <v>8</v>
      </c>
      <c r="I18">
        <v>9</v>
      </c>
      <c r="J18">
        <v>10</v>
      </c>
      <c r="K18">
        <v>11</v>
      </c>
      <c r="L18">
        <v>12</v>
      </c>
      <c r="M18">
        <v>13</v>
      </c>
      <c r="N18">
        <v>14</v>
      </c>
      <c r="O18">
        <v>15</v>
      </c>
      <c r="P18">
        <v>16</v>
      </c>
      <c r="Q18">
        <v>17</v>
      </c>
      <c r="S18" s="9"/>
    </row>
    <row r="19" spans="1:46" x14ac:dyDescent="0.25">
      <c r="A19" s="6" t="s">
        <v>23</v>
      </c>
      <c r="B19" s="6" t="str">
        <f t="shared" ref="B19:Q19" si="0">VLOOKUP($A19,$A$3:$Q$3,B$18,FALSE)</f>
        <v>Angle</v>
      </c>
      <c r="C19" s="6" t="str">
        <f t="shared" si="0"/>
        <v>C Section</v>
      </c>
      <c r="D19" s="6" t="str">
        <f t="shared" si="0"/>
        <v>Left space</v>
      </c>
      <c r="E19" s="6" t="str">
        <f t="shared" si="0"/>
        <v>Right Space</v>
      </c>
      <c r="F19" s="6" t="str">
        <f t="shared" si="0"/>
        <v>Top Hat Space</v>
      </c>
      <c r="G19" s="6" t="str">
        <f t="shared" si="0"/>
        <v>Foot Space</v>
      </c>
      <c r="H19" s="6" t="str">
        <f t="shared" si="0"/>
        <v>RH1</v>
      </c>
      <c r="I19" s="6" t="str">
        <f t="shared" si="0"/>
        <v>RH2</v>
      </c>
      <c r="J19" s="6" t="str">
        <f t="shared" si="0"/>
        <v>RH3</v>
      </c>
      <c r="K19" s="6" t="str">
        <f t="shared" si="0"/>
        <v>RH4</v>
      </c>
      <c r="L19" s="6" t="str">
        <f t="shared" si="0"/>
        <v>CH1</v>
      </c>
      <c r="M19" s="6" t="str">
        <f t="shared" si="0"/>
        <v>CH2</v>
      </c>
      <c r="N19" s="6" t="str">
        <f t="shared" si="0"/>
        <v>CH3</v>
      </c>
      <c r="O19" s="6" t="str">
        <f t="shared" si="0"/>
        <v>Plum Cut</v>
      </c>
      <c r="P19" s="6" t="str">
        <f t="shared" si="0"/>
        <v>Centres</v>
      </c>
      <c r="Q19" s="6" t="str">
        <f t="shared" si="0"/>
        <v>Notes:</v>
      </c>
      <c r="S19" s="2"/>
      <c r="T19" s="8" t="s">
        <v>27</v>
      </c>
      <c r="U19" s="8" t="s">
        <v>31</v>
      </c>
      <c r="V19" s="8" t="s">
        <v>32</v>
      </c>
      <c r="W19" s="8" t="s">
        <v>33</v>
      </c>
      <c r="X19" s="8" t="s">
        <v>34</v>
      </c>
      <c r="Y19" s="8" t="s">
        <v>13</v>
      </c>
      <c r="Z19" s="8" t="s">
        <v>35</v>
      </c>
      <c r="AA19" s="8" t="s">
        <v>36</v>
      </c>
      <c r="AB19" s="8" t="s">
        <v>37</v>
      </c>
      <c r="AC19" s="8" t="s">
        <v>39</v>
      </c>
      <c r="AD19" s="8" t="s">
        <v>40</v>
      </c>
      <c r="AE19" s="8" t="s">
        <v>41</v>
      </c>
      <c r="AF19" s="8" t="s">
        <v>42</v>
      </c>
      <c r="AG19" s="8" t="s">
        <v>66</v>
      </c>
      <c r="AH19" s="8" t="s">
        <v>69</v>
      </c>
      <c r="AI19" s="8" t="s">
        <v>70</v>
      </c>
      <c r="AJ19" s="8" t="s">
        <v>71</v>
      </c>
      <c r="AL19" s="3" t="s">
        <v>0</v>
      </c>
      <c r="AM19" s="3" t="s">
        <v>28</v>
      </c>
      <c r="AN19" s="3" t="s">
        <v>1</v>
      </c>
      <c r="AP19" s="12" t="s">
        <v>68</v>
      </c>
      <c r="AQ19" s="12"/>
      <c r="AR19" s="12"/>
      <c r="AS19" s="12"/>
      <c r="AT19" s="12"/>
    </row>
    <row r="20" spans="1:46" x14ac:dyDescent="0.25">
      <c r="B20">
        <f>VLOOKUP('Punching Calculator'!$A35,$A$4:$P$15,B$18,FALSE)</f>
        <v>11</v>
      </c>
      <c r="D20" s="7">
        <f>VLOOKUP('Punching Calculator'!$A35,$A$4:$Q$15,D$18,FALSE)</f>
        <v>2.5</v>
      </c>
      <c r="E20" s="7">
        <f>VLOOKUP('Punching Calculator'!$A35,$A$4:$Q$15,E$18,FALSE)</f>
        <v>32.86</v>
      </c>
      <c r="F20" s="7">
        <f>VLOOKUP('Punching Calculator'!$A35,$A$4:$Q$15,F$18,FALSE)</f>
        <v>60.53</v>
      </c>
      <c r="G20" s="7">
        <f>VLOOKUP('Punching Calculator'!$A35,$A$4:$Q$15,G$18,FALSE)</f>
        <v>5</v>
      </c>
      <c r="H20" s="7">
        <f>VLOOKUP('Punching Calculator'!$A35,$A$4:$Q$15,H$18,FALSE)</f>
        <v>47.22</v>
      </c>
      <c r="I20" s="7">
        <f>VLOOKUP('Punching Calculator'!$A35,$A$4:$Q$15,I$18,FALSE)</f>
        <v>157.22</v>
      </c>
      <c r="J20" s="7">
        <f>VLOOKUP('Punching Calculator'!$A35,$A$4:$Q$15,J$18,FALSE)</f>
        <v>120.73</v>
      </c>
      <c r="K20" s="7">
        <f>VLOOKUP('Punching Calculator'!$A35,$A$4:$Q$15,K$18,FALSE)</f>
        <v>50.73</v>
      </c>
      <c r="L20" s="7">
        <f>VLOOKUP('Punching Calculator'!$A35,$A$4:$Q$15,L$18,FALSE)</f>
        <v>35</v>
      </c>
      <c r="M20" s="7">
        <f>VLOOKUP('Punching Calculator'!$A35,$A$4:$Q$15,M$18,FALSE)</f>
        <v>245</v>
      </c>
      <c r="N20" s="7">
        <f>VLOOKUP('Punching Calculator'!$A35,$A$4:$Q$15,N$18,FALSE)</f>
        <v>47</v>
      </c>
      <c r="P20" s="10">
        <f>VLOOKUP('Punching Calculator'!$A35,$A$4:$Q$15,P$18,FALSE)</f>
        <v>60</v>
      </c>
      <c r="Q20" s="10">
        <f>VLOOKUP('Punching Calculator'!$A35,$A$4:$Q$15,Q$18,FALSE)</f>
        <v>0</v>
      </c>
      <c r="S20" s="2"/>
      <c r="T20" s="4">
        <f>(AN20/AL20)+'Punching Calculator'!B44</f>
        <v>4298.6177147008202</v>
      </c>
      <c r="U20" s="4">
        <f>H20</f>
        <v>47.22</v>
      </c>
      <c r="V20" s="4">
        <f>I20</f>
        <v>157.22</v>
      </c>
      <c r="W20" s="4">
        <f>T20-J20</f>
        <v>4177.8877147008207</v>
      </c>
      <c r="X20" s="4">
        <f>T20-K20</f>
        <v>4247.8877147008207</v>
      </c>
      <c r="Y20" s="4">
        <f>'Punching Calculator'!C29-G20-(('Punching Calculator'!A29/2-('Punching Calculator'!B41+'Punching Calculator'!I41))*AM20)-(('Punching Calculator'!B38+'Punching Calculator'!I38)/AL20)+F20</f>
        <v>4117.3986420336578</v>
      </c>
      <c r="Z20" s="4">
        <f>L20</f>
        <v>35</v>
      </c>
      <c r="AA20" s="4">
        <f>M20</f>
        <v>245</v>
      </c>
      <c r="AB20" s="4">
        <f>Y20-N20</f>
        <v>4070.3986420336578</v>
      </c>
      <c r="AC20" s="4">
        <f>P20</f>
        <v>60</v>
      </c>
      <c r="AD20" s="4">
        <f>'Punching Calculator'!$D32*2</f>
        <v>10</v>
      </c>
      <c r="AE20" s="4">
        <f>'Punching Calculator'!$D32*2</f>
        <v>10</v>
      </c>
      <c r="AF20" s="4">
        <f>'Punching Calculator'!B44</f>
        <v>0</v>
      </c>
      <c r="AG20">
        <f>'Punching Calculator'!C29-(AM20*('Punching Calculator'!A29/2))-('Punching Calculator'!B38/AL20)</f>
        <v>4108.9891417609833</v>
      </c>
      <c r="AH20">
        <f>AP20+'Punching Calculator'!B41</f>
        <v>32</v>
      </c>
      <c r="AI20">
        <f>'Punching Calculator'!A29-AH20-AH20</f>
        <v>8936</v>
      </c>
      <c r="AJ20">
        <f>'Punching Calculator'!F29-AH20-AH20</f>
        <v>11936</v>
      </c>
      <c r="AL20">
        <f>COS(B20*(PI()/180))</f>
        <v>0.98162718344766398</v>
      </c>
      <c r="AM20">
        <f>TAN(B20*(PI()/180))</f>
        <v>0.19438030913771848</v>
      </c>
      <c r="AN20">
        <f>('Punching Calculator'!A29/2)-('Punching Calculator'!B41+'Punching Calculator'!I41+'Punching Calculator'!I35+E20+D20)</f>
        <v>4219.6400000000003</v>
      </c>
      <c r="AP20">
        <v>3</v>
      </c>
    </row>
    <row r="21" spans="1:46" x14ac:dyDescent="0.25"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2"/>
      <c r="AK21" s="4"/>
    </row>
    <row r="22" spans="1:46" x14ac:dyDescent="0.25"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2"/>
      <c r="AK22" s="4"/>
    </row>
    <row r="23" spans="1:46" x14ac:dyDescent="0.25"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2"/>
      <c r="AK23" s="4"/>
      <c r="AL23" s="5"/>
    </row>
    <row r="26" spans="1:46" x14ac:dyDescent="0.25">
      <c r="A26" t="s">
        <v>96</v>
      </c>
    </row>
    <row r="46" spans="6:18" x14ac:dyDescent="0.25"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</row>
    <row r="47" spans="6:18" x14ac:dyDescent="0.25">
      <c r="F47" s="7"/>
    </row>
  </sheetData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Punching Calculator</vt:lpstr>
      <vt:lpstr>formula</vt:lpstr>
      <vt:lpstr>'Punching Calculator'!Print_Area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2015-11-25T08:02:53Z</cp:lastPrinted>
  <dcterms:created xsi:type="dcterms:W3CDTF">2013-09-23T07:16:18Z</dcterms:created>
  <dcterms:modified xsi:type="dcterms:W3CDTF">2016-03-16T06:15:42Z</dcterms:modified>
</cp:coreProperties>
</file>